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16" sheetId="1" r:id="rId1"/>
  </sheets>
  <definedNames>
    <definedName name="\r">'DCE2016'!$X$6:$X$7</definedName>
    <definedName name="_Regression_Int" localSheetId="0" hidden="1">1</definedName>
    <definedName name="_xlnm.Print_Area" localSheetId="0">'DCE2016'!$A$361:$N$406</definedName>
    <definedName name="Área_impressão_IM" localSheetId="0">'DCE2016'!$A$361:$N$406</definedName>
  </definedNames>
  <calcPr fullCalcOnLoad="1"/>
</workbook>
</file>

<file path=xl/sharedStrings.xml><?xml version="1.0" encoding="utf-8"?>
<sst xmlns="http://schemas.openxmlformats.org/spreadsheetml/2006/main" count="1402" uniqueCount="53">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</sst>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_)"/>
    <numFmt numFmtId="185" formatCode="0.0"/>
    <numFmt numFmtId="186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5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185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5" fontId="1" fillId="0" borderId="0" xfId="0" applyNumberFormat="1" applyFont="1" applyFill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1">
      <selection activeCell="A1" sqref="A1"/>
    </sheetView>
  </sheetViews>
  <sheetFormatPr defaultColWidth="7.87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9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9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2016</v>
      </c>
      <c r="C6" s="2">
        <v>1</v>
      </c>
      <c r="D6" s="2" t="s">
        <v>31</v>
      </c>
      <c r="E6" s="12">
        <v>550</v>
      </c>
      <c r="F6" s="8">
        <v>7.7</v>
      </c>
      <c r="G6" s="8">
        <v>22.2</v>
      </c>
      <c r="H6" s="12">
        <v>92</v>
      </c>
      <c r="I6" s="8">
        <v>8.1</v>
      </c>
      <c r="J6" s="8">
        <v>2.4</v>
      </c>
      <c r="K6" s="8">
        <v>35.8</v>
      </c>
      <c r="L6" s="8">
        <v>23.2</v>
      </c>
      <c r="M6" s="8">
        <f aca="true" t="shared" si="0" ref="M6:M36">AVERAGE(K6:L6)</f>
        <v>29.5</v>
      </c>
      <c r="N6" s="9">
        <v>7.12</v>
      </c>
      <c r="O6" s="8">
        <f>(((E6/997.1)-0.26)*13.4)/0.51</f>
        <v>7.6616375724896315</v>
      </c>
      <c r="P6" s="17">
        <f>((997.1/59)*0.01)*M6/0.7</f>
        <v>7.122142857142857</v>
      </c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2016</v>
      </c>
      <c r="C7" s="2">
        <v>2</v>
      </c>
      <c r="D7" s="2" t="s">
        <v>31</v>
      </c>
      <c r="E7" s="12">
        <v>568</v>
      </c>
      <c r="F7" s="8">
        <v>8.1</v>
      </c>
      <c r="G7" s="8">
        <v>0.4</v>
      </c>
      <c r="H7" s="12">
        <v>87</v>
      </c>
      <c r="I7" s="8">
        <v>8.2</v>
      </c>
      <c r="J7" s="8">
        <v>3</v>
      </c>
      <c r="K7" s="8">
        <v>36.3</v>
      </c>
      <c r="L7" s="8">
        <v>24.1</v>
      </c>
      <c r="M7" s="8">
        <f t="shared" si="0"/>
        <v>30.2</v>
      </c>
      <c r="N7" s="9">
        <v>7.29</v>
      </c>
      <c r="O7" s="8">
        <f aca="true" t="shared" si="1" ref="O7:O36">(((E7/997.1)-0.26)*13.4)/0.51</f>
        <v>8.135954267375388</v>
      </c>
      <c r="P7" s="17">
        <f aca="true" t="shared" si="2" ref="P7:P36">((997.1/59)*0.01)*M7/0.7</f>
        <v>7.291142857142859</v>
      </c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2016</v>
      </c>
      <c r="C8" s="2">
        <v>3</v>
      </c>
      <c r="D8" s="2" t="s">
        <v>31</v>
      </c>
      <c r="E8" s="12">
        <v>396</v>
      </c>
      <c r="F8" s="8">
        <v>3.6</v>
      </c>
      <c r="G8" s="8">
        <v>2.8</v>
      </c>
      <c r="H8" s="12">
        <v>90</v>
      </c>
      <c r="I8" s="8">
        <v>9.8</v>
      </c>
      <c r="J8" s="8">
        <v>4.3</v>
      </c>
      <c r="K8" s="8">
        <v>31.6</v>
      </c>
      <c r="L8" s="8">
        <v>24.4</v>
      </c>
      <c r="M8" s="8">
        <f t="shared" si="0"/>
        <v>28</v>
      </c>
      <c r="N8" s="9">
        <v>6.76</v>
      </c>
      <c r="O8" s="8">
        <f t="shared" si="1"/>
        <v>3.6035947384670446</v>
      </c>
      <c r="P8" s="17">
        <f t="shared" si="2"/>
        <v>6.760000000000001</v>
      </c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2016</v>
      </c>
      <c r="C9" s="2">
        <v>4</v>
      </c>
      <c r="D9" s="2" t="s">
        <v>31</v>
      </c>
      <c r="E9" s="12">
        <v>459</v>
      </c>
      <c r="F9" s="8">
        <v>3.7</v>
      </c>
      <c r="G9" s="8">
        <v>0</v>
      </c>
      <c r="H9" s="12">
        <v>81</v>
      </c>
      <c r="I9" s="8">
        <v>10.6</v>
      </c>
      <c r="J9" s="8">
        <v>10.6</v>
      </c>
      <c r="K9" s="8">
        <v>29.7</v>
      </c>
      <c r="L9" s="8">
        <v>22.1</v>
      </c>
      <c r="M9" s="8">
        <f t="shared" si="0"/>
        <v>25.9</v>
      </c>
      <c r="N9" s="9">
        <v>5.78</v>
      </c>
      <c r="O9" s="8">
        <f t="shared" si="1"/>
        <v>5.263703170567193</v>
      </c>
      <c r="P9" s="17">
        <f t="shared" si="2"/>
        <v>6.253000000000001</v>
      </c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2016</v>
      </c>
      <c r="C10" s="2">
        <v>5</v>
      </c>
      <c r="D10" s="2" t="s">
        <v>31</v>
      </c>
      <c r="E10" s="12">
        <v>718</v>
      </c>
      <c r="F10" s="8">
        <v>11.4</v>
      </c>
      <c r="G10" s="8">
        <v>0</v>
      </c>
      <c r="H10" s="12">
        <v>74</v>
      </c>
      <c r="I10" s="8">
        <v>9.4</v>
      </c>
      <c r="J10" s="8">
        <v>7.7</v>
      </c>
      <c r="K10" s="8">
        <v>32</v>
      </c>
      <c r="L10" s="8">
        <v>19.3</v>
      </c>
      <c r="M10" s="8">
        <f t="shared" si="0"/>
        <v>25.65</v>
      </c>
      <c r="N10" s="9">
        <v>9.02</v>
      </c>
      <c r="O10" s="8">
        <f t="shared" si="1"/>
        <v>12.088593391423364</v>
      </c>
      <c r="P10" s="17">
        <f t="shared" si="2"/>
        <v>6.192642857142858</v>
      </c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2016</v>
      </c>
      <c r="C11" s="2">
        <v>6</v>
      </c>
      <c r="D11" s="2" t="s">
        <v>31</v>
      </c>
      <c r="E11" s="12">
        <v>718</v>
      </c>
      <c r="F11" s="8">
        <v>11.3</v>
      </c>
      <c r="G11" s="8">
        <v>0</v>
      </c>
      <c r="H11" s="12">
        <v>66</v>
      </c>
      <c r="I11" s="8">
        <v>8.4</v>
      </c>
      <c r="J11" s="8">
        <v>6.8</v>
      </c>
      <c r="K11" s="8">
        <v>32.7</v>
      </c>
      <c r="L11" s="8">
        <v>19.6</v>
      </c>
      <c r="M11" s="8">
        <f t="shared" si="0"/>
        <v>26.150000000000002</v>
      </c>
      <c r="N11" s="9">
        <v>7.88</v>
      </c>
      <c r="O11" s="8">
        <f t="shared" si="1"/>
        <v>12.088593391423364</v>
      </c>
      <c r="P11" s="17">
        <f t="shared" si="2"/>
        <v>6.313357142857144</v>
      </c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2016</v>
      </c>
      <c r="C12" s="2">
        <v>7</v>
      </c>
      <c r="D12" s="2" t="s">
        <v>31</v>
      </c>
      <c r="E12" s="12">
        <v>718</v>
      </c>
      <c r="F12" s="8">
        <v>11.3</v>
      </c>
      <c r="G12" s="8">
        <v>0</v>
      </c>
      <c r="H12" s="12">
        <v>65</v>
      </c>
      <c r="I12" s="8">
        <v>7.8</v>
      </c>
      <c r="J12" s="8">
        <v>6.1</v>
      </c>
      <c r="K12" s="8">
        <v>34.2</v>
      </c>
      <c r="L12" s="8">
        <v>20.4</v>
      </c>
      <c r="M12" s="8">
        <f t="shared" si="0"/>
        <v>27.3</v>
      </c>
      <c r="N12" s="9">
        <v>8.98</v>
      </c>
      <c r="O12" s="8">
        <f t="shared" si="1"/>
        <v>12.088593391423364</v>
      </c>
      <c r="P12" s="17">
        <f t="shared" si="2"/>
        <v>6.591000000000001</v>
      </c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2016</v>
      </c>
      <c r="C13" s="2">
        <v>8</v>
      </c>
      <c r="D13" s="2" t="s">
        <v>31</v>
      </c>
      <c r="E13" s="12">
        <v>558</v>
      </c>
      <c r="F13" s="8">
        <v>7.9</v>
      </c>
      <c r="G13" s="8">
        <v>0</v>
      </c>
      <c r="H13" s="12">
        <v>77</v>
      </c>
      <c r="I13" s="8">
        <v>11.6</v>
      </c>
      <c r="J13" s="8">
        <v>4.8</v>
      </c>
      <c r="K13" s="8">
        <v>35.2</v>
      </c>
      <c r="L13" s="8">
        <v>21.1</v>
      </c>
      <c r="M13" s="8">
        <f t="shared" si="0"/>
        <v>28.150000000000002</v>
      </c>
      <c r="N13" s="9">
        <v>6.8</v>
      </c>
      <c r="O13" s="8">
        <f t="shared" si="1"/>
        <v>7.872444992438858</v>
      </c>
      <c r="P13" s="17">
        <f t="shared" si="2"/>
        <v>6.796214285714287</v>
      </c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2016</v>
      </c>
      <c r="C14" s="2">
        <v>9</v>
      </c>
      <c r="D14" s="2" t="s">
        <v>31</v>
      </c>
      <c r="E14" s="12">
        <v>311</v>
      </c>
      <c r="F14" s="8">
        <v>1.4</v>
      </c>
      <c r="G14" s="8">
        <v>37.8</v>
      </c>
      <c r="H14" s="12">
        <v>94</v>
      </c>
      <c r="I14" s="8">
        <v>19.5</v>
      </c>
      <c r="J14" s="8">
        <v>3.2</v>
      </c>
      <c r="K14" s="8">
        <v>32.7</v>
      </c>
      <c r="L14" s="8">
        <v>21.7</v>
      </c>
      <c r="M14" s="8">
        <f t="shared" si="0"/>
        <v>27.200000000000003</v>
      </c>
      <c r="N14" s="9">
        <v>6.57</v>
      </c>
      <c r="O14" s="8">
        <f t="shared" si="1"/>
        <v>1.3637659015065258</v>
      </c>
      <c r="P14" s="17">
        <f t="shared" si="2"/>
        <v>6.5668571428571445</v>
      </c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2016</v>
      </c>
      <c r="C15" s="2">
        <v>10</v>
      </c>
      <c r="D15" s="2" t="s">
        <v>31</v>
      </c>
      <c r="E15" s="12">
        <v>346</v>
      </c>
      <c r="F15" s="8">
        <v>2.3</v>
      </c>
      <c r="G15" s="8">
        <v>27.4</v>
      </c>
      <c r="H15" s="12">
        <v>97</v>
      </c>
      <c r="I15" s="8">
        <v>13.5</v>
      </c>
      <c r="J15" s="8">
        <v>5.7</v>
      </c>
      <c r="K15" s="8">
        <v>31.9</v>
      </c>
      <c r="L15" s="8">
        <v>24.4</v>
      </c>
      <c r="M15" s="8">
        <f t="shared" si="0"/>
        <v>28.15</v>
      </c>
      <c r="N15" s="9">
        <v>6.8</v>
      </c>
      <c r="O15" s="8">
        <f t="shared" si="1"/>
        <v>2.2860483637843867</v>
      </c>
      <c r="P15" s="17">
        <f t="shared" si="2"/>
        <v>6.796214285714286</v>
      </c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2016</v>
      </c>
      <c r="C16" s="2">
        <v>11</v>
      </c>
      <c r="D16" s="2" t="s">
        <v>31</v>
      </c>
      <c r="E16" s="12">
        <v>200</v>
      </c>
      <c r="F16" s="8">
        <v>0</v>
      </c>
      <c r="G16" s="8">
        <v>17</v>
      </c>
      <c r="H16" s="12">
        <v>100</v>
      </c>
      <c r="I16" s="8">
        <v>5</v>
      </c>
      <c r="J16" s="8">
        <v>6.1</v>
      </c>
      <c r="K16" s="8">
        <v>25.3</v>
      </c>
      <c r="L16" s="8">
        <v>23.7</v>
      </c>
      <c r="M16" s="8">
        <f t="shared" si="0"/>
        <v>24.5</v>
      </c>
      <c r="N16" s="9">
        <v>5.92</v>
      </c>
      <c r="O16" s="8">
        <f t="shared" si="1"/>
        <v>-1.561187050288976</v>
      </c>
      <c r="P16" s="17">
        <f t="shared" si="2"/>
        <v>5.915000000000001</v>
      </c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2016</v>
      </c>
      <c r="C17" s="2">
        <v>12</v>
      </c>
      <c r="D17" s="2" t="s">
        <v>31</v>
      </c>
      <c r="E17" s="12">
        <v>126</v>
      </c>
      <c r="F17" s="8">
        <v>0</v>
      </c>
      <c r="G17" s="8">
        <v>52.8</v>
      </c>
      <c r="H17" s="12">
        <v>100</v>
      </c>
      <c r="I17" s="8">
        <v>14.5</v>
      </c>
      <c r="J17" s="8">
        <v>9</v>
      </c>
      <c r="K17" s="8">
        <v>24.2</v>
      </c>
      <c r="L17" s="8">
        <v>21.4</v>
      </c>
      <c r="M17" s="8">
        <f t="shared" si="0"/>
        <v>22.799999999999997</v>
      </c>
      <c r="N17" s="9">
        <v>5.5</v>
      </c>
      <c r="O17" s="8">
        <f t="shared" si="1"/>
        <v>-3.5111556848193097</v>
      </c>
      <c r="P17" s="17">
        <f t="shared" si="2"/>
        <v>5.5045714285714284</v>
      </c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2016</v>
      </c>
      <c r="C18" s="2">
        <v>13</v>
      </c>
      <c r="D18" s="2" t="s">
        <v>31</v>
      </c>
      <c r="E18" s="12">
        <v>438</v>
      </c>
      <c r="F18" s="8">
        <v>2.3</v>
      </c>
      <c r="G18" s="8">
        <v>11.8</v>
      </c>
      <c r="H18" s="12">
        <v>93</v>
      </c>
      <c r="I18" s="8">
        <v>6.4</v>
      </c>
      <c r="J18" s="8">
        <v>7.2</v>
      </c>
      <c r="K18" s="8">
        <v>30.7</v>
      </c>
      <c r="L18" s="8">
        <v>22.1</v>
      </c>
      <c r="M18" s="8">
        <f t="shared" si="0"/>
        <v>26.4</v>
      </c>
      <c r="N18" s="9">
        <v>4.6</v>
      </c>
      <c r="O18" s="8">
        <f t="shared" si="1"/>
        <v>4.710333693200477</v>
      </c>
      <c r="P18" s="17">
        <f t="shared" si="2"/>
        <v>6.373714285714286</v>
      </c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2016</v>
      </c>
      <c r="C19" s="2">
        <v>14</v>
      </c>
      <c r="D19" s="2" t="s">
        <v>31</v>
      </c>
      <c r="E19" s="12">
        <v>453</v>
      </c>
      <c r="F19" s="8">
        <v>3.6</v>
      </c>
      <c r="G19" s="8">
        <v>39.8</v>
      </c>
      <c r="H19" s="12">
        <v>95</v>
      </c>
      <c r="I19" s="8">
        <v>9.3</v>
      </c>
      <c r="J19" s="8">
        <v>10.5</v>
      </c>
      <c r="K19" s="8">
        <v>30</v>
      </c>
      <c r="L19" s="8">
        <v>22.8</v>
      </c>
      <c r="M19" s="8">
        <f t="shared" si="0"/>
        <v>26.4</v>
      </c>
      <c r="N19" s="9">
        <v>6.37</v>
      </c>
      <c r="O19" s="8">
        <f t="shared" si="1"/>
        <v>5.105597605605274</v>
      </c>
      <c r="P19" s="17">
        <f t="shared" si="2"/>
        <v>6.373714285714286</v>
      </c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2016</v>
      </c>
      <c r="C20" s="2">
        <v>15</v>
      </c>
      <c r="D20" s="2" t="s">
        <v>31</v>
      </c>
      <c r="E20" s="12">
        <v>189</v>
      </c>
      <c r="F20" s="8">
        <v>0</v>
      </c>
      <c r="G20" s="8">
        <v>28.2</v>
      </c>
      <c r="H20" s="12">
        <v>98</v>
      </c>
      <c r="I20" s="8">
        <v>8.5</v>
      </c>
      <c r="J20" s="8">
        <v>3.4</v>
      </c>
      <c r="K20" s="8">
        <v>30.3</v>
      </c>
      <c r="L20" s="8">
        <v>21.8</v>
      </c>
      <c r="M20" s="8">
        <f t="shared" si="0"/>
        <v>26.05</v>
      </c>
      <c r="N20" s="9">
        <v>6.29</v>
      </c>
      <c r="O20" s="8">
        <f t="shared" si="1"/>
        <v>-1.8510472527191604</v>
      </c>
      <c r="P20" s="17">
        <f t="shared" si="2"/>
        <v>6.289214285714286</v>
      </c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2016</v>
      </c>
      <c r="C21" s="2">
        <v>16</v>
      </c>
      <c r="D21" s="2" t="s">
        <v>31</v>
      </c>
      <c r="E21" s="12">
        <v>627</v>
      </c>
      <c r="F21" s="8">
        <v>9.7</v>
      </c>
      <c r="G21" s="8">
        <v>0</v>
      </c>
      <c r="H21" s="12">
        <v>76</v>
      </c>
      <c r="I21" s="8">
        <v>11.8</v>
      </c>
      <c r="J21" s="8">
        <v>9</v>
      </c>
      <c r="K21" s="8">
        <v>32.9</v>
      </c>
      <c r="L21" s="8">
        <v>21.1</v>
      </c>
      <c r="M21" s="8">
        <f t="shared" si="0"/>
        <v>27</v>
      </c>
      <c r="N21" s="9">
        <v>6.52</v>
      </c>
      <c r="O21" s="8">
        <f t="shared" si="1"/>
        <v>9.690658989500927</v>
      </c>
      <c r="P21" s="17">
        <f t="shared" si="2"/>
        <v>6.51857142857143</v>
      </c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2016</v>
      </c>
      <c r="C22" s="2">
        <v>17</v>
      </c>
      <c r="D22" s="2" t="s">
        <v>31</v>
      </c>
      <c r="E22" s="12">
        <v>718</v>
      </c>
      <c r="F22" s="8">
        <v>12</v>
      </c>
      <c r="G22" s="8">
        <v>0</v>
      </c>
      <c r="H22" s="12">
        <v>63</v>
      </c>
      <c r="I22" s="8">
        <v>11.2</v>
      </c>
      <c r="J22" s="8">
        <v>6.7</v>
      </c>
      <c r="K22" s="8">
        <v>34.6</v>
      </c>
      <c r="L22" s="8">
        <v>18.6</v>
      </c>
      <c r="M22" s="8">
        <f t="shared" si="0"/>
        <v>26.6</v>
      </c>
      <c r="N22" s="9">
        <v>6.42</v>
      </c>
      <c r="O22" s="8">
        <f t="shared" si="1"/>
        <v>12.088593391423364</v>
      </c>
      <c r="P22" s="17">
        <f t="shared" si="2"/>
        <v>6.4220000000000015</v>
      </c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2016</v>
      </c>
      <c r="C23" s="2">
        <v>18</v>
      </c>
      <c r="D23" s="2" t="s">
        <v>31</v>
      </c>
      <c r="E23" s="12">
        <v>484</v>
      </c>
      <c r="F23" s="8">
        <v>4.9</v>
      </c>
      <c r="G23" s="8">
        <v>0</v>
      </c>
      <c r="H23" s="12">
        <v>73</v>
      </c>
      <c r="I23" s="8">
        <v>11.4</v>
      </c>
      <c r="J23" s="8">
        <v>14.5</v>
      </c>
      <c r="K23" s="8">
        <v>28.6</v>
      </c>
      <c r="L23" s="8">
        <v>22.7</v>
      </c>
      <c r="M23" s="8">
        <f t="shared" si="0"/>
        <v>25.65</v>
      </c>
      <c r="N23" s="9">
        <v>6</v>
      </c>
      <c r="O23" s="8">
        <f t="shared" si="1"/>
        <v>5.922476357908523</v>
      </c>
      <c r="P23" s="17">
        <f t="shared" si="2"/>
        <v>6.192642857142858</v>
      </c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2016</v>
      </c>
      <c r="C24" s="2">
        <v>19</v>
      </c>
      <c r="D24" s="2" t="s">
        <v>31</v>
      </c>
      <c r="E24" s="12">
        <v>501</v>
      </c>
      <c r="F24" s="8">
        <v>4.3</v>
      </c>
      <c r="G24" s="8">
        <v>0</v>
      </c>
      <c r="H24" s="12">
        <v>75</v>
      </c>
      <c r="I24" s="8">
        <v>12.2</v>
      </c>
      <c r="J24" s="8">
        <v>16.9</v>
      </c>
      <c r="K24" s="8">
        <v>27.4</v>
      </c>
      <c r="L24" s="8">
        <v>19.4</v>
      </c>
      <c r="M24" s="8">
        <f t="shared" si="0"/>
        <v>23.4</v>
      </c>
      <c r="N24" s="9">
        <v>7.02</v>
      </c>
      <c r="O24" s="8">
        <f t="shared" si="1"/>
        <v>6.370442125300626</v>
      </c>
      <c r="P24" s="17">
        <f t="shared" si="2"/>
        <v>5.649428571428572</v>
      </c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2016</v>
      </c>
      <c r="C25" s="2">
        <v>20</v>
      </c>
      <c r="D25" s="2" t="s">
        <v>31</v>
      </c>
      <c r="E25" s="12">
        <v>643</v>
      </c>
      <c r="F25" s="8">
        <v>10.1</v>
      </c>
      <c r="G25" s="8">
        <v>0</v>
      </c>
      <c r="H25" s="12">
        <v>76</v>
      </c>
      <c r="I25" s="8">
        <v>12.3</v>
      </c>
      <c r="J25" s="8">
        <v>15.6</v>
      </c>
      <c r="K25" s="8">
        <v>29.8</v>
      </c>
      <c r="L25" s="8">
        <v>19</v>
      </c>
      <c r="M25" s="8">
        <f t="shared" si="0"/>
        <v>24.4</v>
      </c>
      <c r="N25" s="9">
        <v>7.16</v>
      </c>
      <c r="O25" s="8">
        <f t="shared" si="1"/>
        <v>10.112273829399374</v>
      </c>
      <c r="P25" s="17">
        <f t="shared" si="2"/>
        <v>5.890857142857143</v>
      </c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2016</v>
      </c>
      <c r="C26" s="2">
        <v>21</v>
      </c>
      <c r="D26" s="2" t="s">
        <v>31</v>
      </c>
      <c r="E26" s="12">
        <v>718</v>
      </c>
      <c r="F26" s="8">
        <v>12</v>
      </c>
      <c r="G26" s="8">
        <v>0</v>
      </c>
      <c r="H26" s="12">
        <v>62</v>
      </c>
      <c r="I26" s="8">
        <v>12.2</v>
      </c>
      <c r="J26" s="8">
        <v>17</v>
      </c>
      <c r="K26" s="8">
        <v>30.1</v>
      </c>
      <c r="L26" s="8">
        <v>18.8</v>
      </c>
      <c r="M26" s="8">
        <f t="shared" si="0"/>
        <v>24.450000000000003</v>
      </c>
      <c r="N26" s="9">
        <v>9.58</v>
      </c>
      <c r="O26" s="8">
        <f t="shared" si="1"/>
        <v>12.088593391423364</v>
      </c>
      <c r="P26" s="17">
        <f t="shared" si="2"/>
        <v>5.902928571428572</v>
      </c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2016</v>
      </c>
      <c r="C27" s="2">
        <v>22</v>
      </c>
      <c r="D27" s="2" t="s">
        <v>31</v>
      </c>
      <c r="E27" s="12">
        <v>718</v>
      </c>
      <c r="F27" s="8">
        <v>12</v>
      </c>
      <c r="G27" s="8">
        <v>0</v>
      </c>
      <c r="H27" s="12">
        <v>69</v>
      </c>
      <c r="I27" s="8">
        <v>11.6</v>
      </c>
      <c r="J27" s="8">
        <v>10.8</v>
      </c>
      <c r="K27" s="8">
        <v>31.7</v>
      </c>
      <c r="L27" s="8">
        <v>16.6</v>
      </c>
      <c r="M27" s="8">
        <f t="shared" si="0"/>
        <v>24.15</v>
      </c>
      <c r="N27" s="9">
        <v>5.83</v>
      </c>
      <c r="O27" s="8">
        <f t="shared" si="1"/>
        <v>12.088593391423364</v>
      </c>
      <c r="P27" s="17">
        <f t="shared" si="2"/>
        <v>5.830500000000001</v>
      </c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2016</v>
      </c>
      <c r="C28" s="2">
        <v>23</v>
      </c>
      <c r="D28" s="2" t="s">
        <v>31</v>
      </c>
      <c r="E28" s="12">
        <v>718</v>
      </c>
      <c r="F28" s="8">
        <v>12</v>
      </c>
      <c r="G28" s="8">
        <v>0.4</v>
      </c>
      <c r="H28" s="12">
        <v>76</v>
      </c>
      <c r="I28" s="8">
        <v>12.4</v>
      </c>
      <c r="J28" s="8">
        <v>5.5</v>
      </c>
      <c r="K28" s="8">
        <v>32.4</v>
      </c>
      <c r="L28" s="8">
        <v>17.7</v>
      </c>
      <c r="M28" s="8">
        <f t="shared" si="0"/>
        <v>25.049999999999997</v>
      </c>
      <c r="N28" s="9">
        <v>6.05</v>
      </c>
      <c r="O28" s="8">
        <f t="shared" si="1"/>
        <v>12.088593391423364</v>
      </c>
      <c r="P28" s="17">
        <f t="shared" si="2"/>
        <v>6.047785714285714</v>
      </c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2016</v>
      </c>
      <c r="C29" s="2">
        <v>24</v>
      </c>
      <c r="D29" s="2" t="s">
        <v>31</v>
      </c>
      <c r="E29" s="12">
        <v>499</v>
      </c>
      <c r="F29" s="8">
        <v>6.3</v>
      </c>
      <c r="G29" s="8">
        <v>0</v>
      </c>
      <c r="H29" s="12">
        <v>81</v>
      </c>
      <c r="I29" s="8">
        <v>10</v>
      </c>
      <c r="J29" s="8">
        <v>3</v>
      </c>
      <c r="K29" s="8">
        <v>33</v>
      </c>
      <c r="L29" s="8">
        <v>19.3</v>
      </c>
      <c r="M29" s="8">
        <f t="shared" si="0"/>
        <v>26.15</v>
      </c>
      <c r="N29" s="9">
        <v>6.31</v>
      </c>
      <c r="O29" s="8">
        <f t="shared" si="1"/>
        <v>6.317740270313319</v>
      </c>
      <c r="P29" s="17">
        <f t="shared" si="2"/>
        <v>6.313357142857143</v>
      </c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2016</v>
      </c>
      <c r="C30" s="2">
        <v>25</v>
      </c>
      <c r="D30" s="2" t="s">
        <v>31</v>
      </c>
      <c r="E30" s="12">
        <v>699</v>
      </c>
      <c r="F30" s="8">
        <v>9.4</v>
      </c>
      <c r="G30" s="8">
        <v>0</v>
      </c>
      <c r="H30" s="12">
        <v>73</v>
      </c>
      <c r="I30" s="8">
        <v>8.2</v>
      </c>
      <c r="J30" s="8">
        <v>6.3</v>
      </c>
      <c r="K30" s="8">
        <v>33.9</v>
      </c>
      <c r="L30" s="8">
        <v>19.9</v>
      </c>
      <c r="M30" s="8">
        <f t="shared" si="0"/>
        <v>26.9</v>
      </c>
      <c r="N30" s="9">
        <v>6.49</v>
      </c>
      <c r="O30" s="8">
        <f t="shared" si="1"/>
        <v>11.587925769043952</v>
      </c>
      <c r="P30" s="17">
        <f t="shared" si="2"/>
        <v>6.494428571428572</v>
      </c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2016</v>
      </c>
      <c r="C31" s="2">
        <v>26</v>
      </c>
      <c r="D31" s="2" t="s">
        <v>31</v>
      </c>
      <c r="E31" s="12">
        <v>718</v>
      </c>
      <c r="F31" s="8">
        <v>10.1</v>
      </c>
      <c r="G31" s="8">
        <v>8.4</v>
      </c>
      <c r="H31" s="12">
        <v>73</v>
      </c>
      <c r="I31" s="8">
        <v>9</v>
      </c>
      <c r="J31" s="8">
        <v>6.8</v>
      </c>
      <c r="K31" s="8">
        <v>34.1</v>
      </c>
      <c r="L31" s="8">
        <v>21</v>
      </c>
      <c r="M31" s="8">
        <f t="shared" si="0"/>
        <v>27.55</v>
      </c>
      <c r="N31" s="9">
        <v>9.46</v>
      </c>
      <c r="O31" s="8">
        <f t="shared" si="1"/>
        <v>12.088593391423364</v>
      </c>
      <c r="P31" s="17">
        <f t="shared" si="2"/>
        <v>6.651357142857144</v>
      </c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2016</v>
      </c>
      <c r="C32" s="2">
        <v>27</v>
      </c>
      <c r="D32" s="2" t="s">
        <v>31</v>
      </c>
      <c r="E32" s="12">
        <v>355</v>
      </c>
      <c r="F32" s="8">
        <v>2.3</v>
      </c>
      <c r="G32" s="8">
        <v>3.4</v>
      </c>
      <c r="H32" s="12">
        <v>94</v>
      </c>
      <c r="I32" s="8">
        <v>16.8</v>
      </c>
      <c r="J32" s="8">
        <v>6.3</v>
      </c>
      <c r="K32" s="8">
        <v>31.2</v>
      </c>
      <c r="L32" s="8">
        <v>21.8</v>
      </c>
      <c r="M32" s="8">
        <f t="shared" si="0"/>
        <v>26.5</v>
      </c>
      <c r="N32" s="9">
        <v>4.58</v>
      </c>
      <c r="O32" s="8">
        <f t="shared" si="1"/>
        <v>2.5232067112272643</v>
      </c>
      <c r="P32" s="17">
        <f t="shared" si="2"/>
        <v>6.397857142857144</v>
      </c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2016</v>
      </c>
      <c r="C33" s="2">
        <v>28</v>
      </c>
      <c r="D33" s="2" t="s">
        <v>31</v>
      </c>
      <c r="E33" s="12">
        <v>647</v>
      </c>
      <c r="F33" s="8">
        <v>6.3</v>
      </c>
      <c r="G33" s="8">
        <v>0</v>
      </c>
      <c r="H33" s="12">
        <v>94</v>
      </c>
      <c r="I33" s="8">
        <v>9.4</v>
      </c>
      <c r="J33" s="8">
        <v>7.4</v>
      </c>
      <c r="K33" s="8">
        <v>32.4</v>
      </c>
      <c r="L33" s="8">
        <v>21.1</v>
      </c>
      <c r="M33" s="8">
        <f t="shared" si="0"/>
        <v>26.75</v>
      </c>
      <c r="N33" s="9">
        <v>10.66</v>
      </c>
      <c r="O33" s="8">
        <f t="shared" si="1"/>
        <v>10.217677539373987</v>
      </c>
      <c r="P33" s="17">
        <f t="shared" si="2"/>
        <v>6.458214285714287</v>
      </c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2016</v>
      </c>
      <c r="C34" s="2">
        <v>29</v>
      </c>
      <c r="D34" s="2" t="s">
        <v>31</v>
      </c>
      <c r="E34" s="12">
        <v>327</v>
      </c>
      <c r="F34" s="8">
        <v>1.8</v>
      </c>
      <c r="G34" s="8">
        <v>15.2</v>
      </c>
      <c r="H34" s="12">
        <v>94</v>
      </c>
      <c r="I34" s="8">
        <v>7.2</v>
      </c>
      <c r="J34" s="8">
        <v>2.2</v>
      </c>
      <c r="K34" s="8">
        <v>32.8</v>
      </c>
      <c r="L34" s="8">
        <v>21.8</v>
      </c>
      <c r="M34" s="8">
        <f t="shared" si="0"/>
        <v>27.299999999999997</v>
      </c>
      <c r="N34" s="9">
        <v>6.57</v>
      </c>
      <c r="O34" s="8">
        <f t="shared" si="1"/>
        <v>1.7853807414049765</v>
      </c>
      <c r="P34" s="17">
        <f t="shared" si="2"/>
        <v>6.591</v>
      </c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2016</v>
      </c>
      <c r="C35" s="2">
        <v>30</v>
      </c>
      <c r="D35" s="2" t="s">
        <v>31</v>
      </c>
      <c r="E35" s="12">
        <v>480</v>
      </c>
      <c r="F35" s="8">
        <v>5.8</v>
      </c>
      <c r="G35" s="8">
        <v>0.2</v>
      </c>
      <c r="H35" s="12">
        <v>86</v>
      </c>
      <c r="I35" s="8">
        <v>8.3</v>
      </c>
      <c r="J35" s="8">
        <v>3.6</v>
      </c>
      <c r="K35" s="8">
        <v>35.6</v>
      </c>
      <c r="L35" s="8">
        <v>24.5</v>
      </c>
      <c r="M35" s="8">
        <f t="shared" si="0"/>
        <v>30.05</v>
      </c>
      <c r="N35" s="9">
        <v>7.25</v>
      </c>
      <c r="O35" s="8">
        <f t="shared" si="1"/>
        <v>5.8170726479339105</v>
      </c>
      <c r="P35" s="17">
        <f t="shared" si="2"/>
        <v>7.2549285714285725</v>
      </c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2016</v>
      </c>
      <c r="C36" s="2">
        <v>31</v>
      </c>
      <c r="D36" s="2" t="s">
        <v>31</v>
      </c>
      <c r="E36" s="12">
        <v>718</v>
      </c>
      <c r="F36" s="8">
        <v>12</v>
      </c>
      <c r="G36" s="8">
        <v>0</v>
      </c>
      <c r="H36" s="12">
        <v>64</v>
      </c>
      <c r="I36" s="8">
        <v>10.5</v>
      </c>
      <c r="J36" s="8">
        <v>4.3</v>
      </c>
      <c r="K36" s="8">
        <v>36.7</v>
      </c>
      <c r="L36" s="8">
        <v>22.5</v>
      </c>
      <c r="M36" s="8">
        <f t="shared" si="0"/>
        <v>29.6</v>
      </c>
      <c r="N36" s="9">
        <v>7.15</v>
      </c>
      <c r="O36" s="8">
        <f t="shared" si="1"/>
        <v>12.088593391423364</v>
      </c>
      <c r="P36" s="17">
        <f t="shared" si="2"/>
        <v>7.146285714285716</v>
      </c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3" ref="E38:N38">AVERAGE(E6:E36)</f>
        <v>526.3870967741935</v>
      </c>
      <c r="F38" s="16">
        <f t="shared" si="3"/>
        <v>6.63225806451613</v>
      </c>
      <c r="G38" s="16">
        <f t="shared" si="3"/>
        <v>8.638709677419355</v>
      </c>
      <c r="H38" s="16">
        <f t="shared" si="3"/>
        <v>81.87096774193549</v>
      </c>
      <c r="I38" s="16">
        <f t="shared" si="3"/>
        <v>10.487096774193548</v>
      </c>
      <c r="J38" s="16">
        <f t="shared" si="3"/>
        <v>7.312903225806453</v>
      </c>
      <c r="K38" s="16">
        <f t="shared" si="3"/>
        <v>31.929032258064513</v>
      </c>
      <c r="L38" s="16">
        <f t="shared" si="3"/>
        <v>21.22258064516129</v>
      </c>
      <c r="M38" s="16">
        <f t="shared" si="3"/>
        <v>26.5758064516129</v>
      </c>
      <c r="N38" s="16">
        <f t="shared" si="3"/>
        <v>6.926774193548389</v>
      </c>
      <c r="O38" s="3"/>
    </row>
    <row r="39" spans="1:14" ht="11.25">
      <c r="A39" s="1" t="s">
        <v>33</v>
      </c>
      <c r="E39" s="12">
        <f aca="true" t="shared" si="4" ref="E39:N39">SUM(E6:E36)</f>
        <v>16318</v>
      </c>
      <c r="F39" s="8">
        <f t="shared" si="4"/>
        <v>205.60000000000005</v>
      </c>
      <c r="G39" s="8">
        <f t="shared" si="4"/>
        <v>267.8</v>
      </c>
      <c r="H39" s="12">
        <f t="shared" si="4"/>
        <v>2538</v>
      </c>
      <c r="I39" s="8">
        <f t="shared" si="4"/>
        <v>325.09999999999997</v>
      </c>
      <c r="J39" s="8">
        <f t="shared" si="4"/>
        <v>226.70000000000005</v>
      </c>
      <c r="K39" s="8">
        <f t="shared" si="4"/>
        <v>989.8</v>
      </c>
      <c r="L39" s="8">
        <f t="shared" si="4"/>
        <v>657.9</v>
      </c>
      <c r="M39" s="8">
        <f t="shared" si="4"/>
        <v>823.8499999999998</v>
      </c>
      <c r="N39" s="9">
        <f t="shared" si="4"/>
        <v>214.73000000000005</v>
      </c>
    </row>
    <row r="40" spans="1:14" ht="11.25">
      <c r="A40" s="1" t="s">
        <v>34</v>
      </c>
      <c r="E40" s="12">
        <f aca="true" t="shared" si="5" ref="E40:N40">STDEVP(E6:E36)</f>
        <v>176.94571382194704</v>
      </c>
      <c r="F40" s="8">
        <f t="shared" si="5"/>
        <v>4.141558620177968</v>
      </c>
      <c r="G40" s="8">
        <f t="shared" si="5"/>
        <v>14.228224503732573</v>
      </c>
      <c r="H40" s="12">
        <f t="shared" si="5"/>
        <v>12.034203768999348</v>
      </c>
      <c r="I40" s="8">
        <f t="shared" si="5"/>
        <v>2.9260500663240174</v>
      </c>
      <c r="J40" s="8">
        <f t="shared" si="5"/>
        <v>4.0751601540255225</v>
      </c>
      <c r="K40" s="8">
        <f t="shared" si="5"/>
        <v>2.9132836532203106</v>
      </c>
      <c r="L40" s="8">
        <f t="shared" si="5"/>
        <v>2.0136164989358574</v>
      </c>
      <c r="M40" s="8">
        <f t="shared" si="5"/>
        <v>1.810225033584685</v>
      </c>
      <c r="N40" s="9">
        <f t="shared" si="5"/>
        <v>1.3610489007753357</v>
      </c>
    </row>
    <row r="41" spans="1:14" ht="11.25">
      <c r="A41" s="1" t="s">
        <v>35</v>
      </c>
      <c r="E41" s="12">
        <f aca="true" t="shared" si="6" ref="E41:N41">VARP(E6:E36)</f>
        <v>31309.785639958376</v>
      </c>
      <c r="F41" s="8">
        <f t="shared" si="6"/>
        <v>17.152507804370437</v>
      </c>
      <c r="G41" s="8">
        <f t="shared" si="6"/>
        <v>202.44237252861603</v>
      </c>
      <c r="H41" s="12">
        <f t="shared" si="6"/>
        <v>144.82206035379812</v>
      </c>
      <c r="I41" s="8">
        <f t="shared" si="6"/>
        <v>8.561768990634786</v>
      </c>
      <c r="J41" s="8">
        <f t="shared" si="6"/>
        <v>16.60693028095732</v>
      </c>
      <c r="K41" s="8">
        <f t="shared" si="6"/>
        <v>8.487221644120678</v>
      </c>
      <c r="L41" s="8">
        <f t="shared" si="6"/>
        <v>4.0546514047867</v>
      </c>
      <c r="M41" s="8">
        <f t="shared" si="6"/>
        <v>3.276914672216674</v>
      </c>
      <c r="N41" s="9">
        <f t="shared" si="6"/>
        <v>1.8524541103017496</v>
      </c>
    </row>
    <row r="42" spans="1:14" ht="11.25">
      <c r="A42" s="1" t="s">
        <v>36</v>
      </c>
      <c r="E42" s="12">
        <f aca="true" t="shared" si="7" ref="E42:N42">MAX(E6:E36)</f>
        <v>718</v>
      </c>
      <c r="F42" s="8">
        <f t="shared" si="7"/>
        <v>12</v>
      </c>
      <c r="G42" s="8">
        <f t="shared" si="7"/>
        <v>52.8</v>
      </c>
      <c r="H42" s="12">
        <f t="shared" si="7"/>
        <v>100</v>
      </c>
      <c r="I42" s="8">
        <f t="shared" si="7"/>
        <v>19.5</v>
      </c>
      <c r="J42" s="8">
        <f t="shared" si="7"/>
        <v>17</v>
      </c>
      <c r="K42" s="8">
        <f t="shared" si="7"/>
        <v>36.7</v>
      </c>
      <c r="L42" s="8">
        <f t="shared" si="7"/>
        <v>24.5</v>
      </c>
      <c r="M42" s="8">
        <f t="shared" si="7"/>
        <v>30.2</v>
      </c>
      <c r="N42" s="9">
        <f t="shared" si="7"/>
        <v>10.66</v>
      </c>
    </row>
    <row r="43" spans="1:14" ht="11.25">
      <c r="A43" s="1" t="s">
        <v>37</v>
      </c>
      <c r="C43" s="6" t="s">
        <v>13</v>
      </c>
      <c r="E43" s="12">
        <f aca="true" t="shared" si="8" ref="E43:N43">MIN(E6:E36)</f>
        <v>126</v>
      </c>
      <c r="F43" s="8">
        <f t="shared" si="8"/>
        <v>0</v>
      </c>
      <c r="G43" s="8">
        <f t="shared" si="8"/>
        <v>0</v>
      </c>
      <c r="H43" s="12">
        <f t="shared" si="8"/>
        <v>62</v>
      </c>
      <c r="I43" s="8">
        <f t="shared" si="8"/>
        <v>5</v>
      </c>
      <c r="J43" s="8">
        <f t="shared" si="8"/>
        <v>2.2</v>
      </c>
      <c r="K43" s="8">
        <f t="shared" si="8"/>
        <v>24.2</v>
      </c>
      <c r="L43" s="8">
        <f t="shared" si="8"/>
        <v>16.6</v>
      </c>
      <c r="M43" s="8">
        <f t="shared" si="8"/>
        <v>22.799999999999997</v>
      </c>
      <c r="N43" s="9">
        <f t="shared" si="8"/>
        <v>4.58</v>
      </c>
    </row>
    <row r="44" spans="1:7" ht="11.25">
      <c r="A44" s="1" t="s">
        <v>38</v>
      </c>
      <c r="C44" s="22">
        <v>15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9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9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2016</v>
      </c>
      <c r="C51" s="2">
        <v>1</v>
      </c>
      <c r="D51" s="2" t="s">
        <v>39</v>
      </c>
      <c r="E51" s="12">
        <v>696</v>
      </c>
      <c r="F51" s="8">
        <v>10.7</v>
      </c>
      <c r="G51" s="8">
        <v>0</v>
      </c>
      <c r="H51" s="12">
        <v>66</v>
      </c>
      <c r="I51" s="8">
        <v>4.2</v>
      </c>
      <c r="J51" s="8">
        <v>4.8</v>
      </c>
      <c r="K51" s="8">
        <v>34.3</v>
      </c>
      <c r="L51" s="8">
        <v>21</v>
      </c>
      <c r="M51" s="8">
        <f aca="true" t="shared" si="9" ref="M51:M79">AVERAGE(K51:L51)</f>
        <v>27.65</v>
      </c>
      <c r="N51" s="9">
        <v>9.64</v>
      </c>
      <c r="O51" s="8">
        <f>(((E51/944)-0.26)*12.8)/0.51</f>
        <v>11.978996344300434</v>
      </c>
      <c r="P51" s="17">
        <f>((944/59)*0.01)*M51/0.7</f>
        <v>6.319999999999999</v>
      </c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2016</v>
      </c>
      <c r="C52" s="2">
        <v>2</v>
      </c>
      <c r="D52" s="2" t="s">
        <v>39</v>
      </c>
      <c r="E52" s="12">
        <v>691</v>
      </c>
      <c r="F52" s="8">
        <v>11</v>
      </c>
      <c r="G52" s="8">
        <v>0</v>
      </c>
      <c r="H52" s="12">
        <v>67</v>
      </c>
      <c r="I52" s="8">
        <v>9.8</v>
      </c>
      <c r="J52" s="8">
        <v>6.7</v>
      </c>
      <c r="K52" s="8">
        <v>35.3</v>
      </c>
      <c r="L52" s="8">
        <v>21.1</v>
      </c>
      <c r="M52" s="8">
        <f t="shared" si="9"/>
        <v>28.2</v>
      </c>
      <c r="N52" s="9">
        <v>9.34</v>
      </c>
      <c r="O52" s="8">
        <f aca="true" t="shared" si="10" ref="O52:O81">(((E52/944)-0.26)*12.8)/0.51</f>
        <v>11.84606181455633</v>
      </c>
      <c r="P52" s="17">
        <f aca="true" t="shared" si="11" ref="P52:P81">((944/59)*0.01)*M52/0.7</f>
        <v>6.445714285714286</v>
      </c>
      <c r="Q52" s="20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2016</v>
      </c>
      <c r="C53" s="2">
        <v>3</v>
      </c>
      <c r="D53" s="2" t="s">
        <v>39</v>
      </c>
      <c r="E53" s="12">
        <v>718</v>
      </c>
      <c r="F53" s="8">
        <v>9.5</v>
      </c>
      <c r="G53" s="8">
        <v>0</v>
      </c>
      <c r="H53" s="12">
        <v>66</v>
      </c>
      <c r="I53" s="8">
        <v>8</v>
      </c>
      <c r="J53" s="8">
        <v>8.3</v>
      </c>
      <c r="K53" s="8">
        <v>35.7</v>
      </c>
      <c r="L53" s="8">
        <v>21.2</v>
      </c>
      <c r="M53" s="8">
        <f t="shared" si="9"/>
        <v>28.450000000000003</v>
      </c>
      <c r="N53" s="9">
        <v>9.56</v>
      </c>
      <c r="O53" s="8">
        <f t="shared" si="10"/>
        <v>12.563908275174477</v>
      </c>
      <c r="P53" s="17">
        <f t="shared" si="11"/>
        <v>6.502857142857144</v>
      </c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2016</v>
      </c>
      <c r="C54" s="2">
        <v>4</v>
      </c>
      <c r="D54" s="2" t="s">
        <v>39</v>
      </c>
      <c r="E54" s="12">
        <v>633</v>
      </c>
      <c r="F54" s="8">
        <v>6</v>
      </c>
      <c r="G54" s="8">
        <v>0.6</v>
      </c>
      <c r="H54" s="12">
        <v>77</v>
      </c>
      <c r="I54" s="8">
        <v>7.8</v>
      </c>
      <c r="J54" s="8">
        <v>5.8</v>
      </c>
      <c r="K54" s="8">
        <v>32.8</v>
      </c>
      <c r="L54" s="8">
        <v>22.2</v>
      </c>
      <c r="M54" s="8">
        <f t="shared" si="9"/>
        <v>27.5</v>
      </c>
      <c r="N54" s="9">
        <v>9.16</v>
      </c>
      <c r="O54" s="8">
        <f t="shared" si="10"/>
        <v>10.30402126952476</v>
      </c>
      <c r="P54" s="17">
        <f t="shared" si="11"/>
        <v>6.2857142857142865</v>
      </c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2016</v>
      </c>
      <c r="C55" s="2">
        <v>5</v>
      </c>
      <c r="D55" s="2" t="s">
        <v>39</v>
      </c>
      <c r="E55" s="12">
        <v>558</v>
      </c>
      <c r="F55" s="8">
        <v>8.3</v>
      </c>
      <c r="G55" s="8">
        <v>0</v>
      </c>
      <c r="H55" s="12">
        <v>82</v>
      </c>
      <c r="I55" s="8">
        <v>11.4</v>
      </c>
      <c r="J55" s="8">
        <v>4</v>
      </c>
      <c r="K55" s="8">
        <v>34.2</v>
      </c>
      <c r="L55" s="8">
        <v>21.4</v>
      </c>
      <c r="M55" s="8">
        <f t="shared" si="9"/>
        <v>27.8</v>
      </c>
      <c r="N55" s="9">
        <v>6.35</v>
      </c>
      <c r="O55" s="8">
        <f t="shared" si="10"/>
        <v>8.310003323363242</v>
      </c>
      <c r="P55" s="17">
        <f t="shared" si="11"/>
        <v>6.354285714285715</v>
      </c>
      <c r="Q55" s="20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2016</v>
      </c>
      <c r="C56" s="2">
        <v>6</v>
      </c>
      <c r="D56" s="2" t="s">
        <v>39</v>
      </c>
      <c r="E56" s="12">
        <v>533</v>
      </c>
      <c r="F56" s="8">
        <v>7.6</v>
      </c>
      <c r="G56" s="8">
        <v>11.6</v>
      </c>
      <c r="H56" s="12">
        <v>89</v>
      </c>
      <c r="I56" s="8">
        <v>13.8</v>
      </c>
      <c r="J56" s="8">
        <v>4.9</v>
      </c>
      <c r="K56" s="8">
        <v>30.9</v>
      </c>
      <c r="L56" s="8">
        <v>20.9</v>
      </c>
      <c r="M56" s="8">
        <f t="shared" si="9"/>
        <v>25.9</v>
      </c>
      <c r="N56" s="9">
        <v>5.92</v>
      </c>
      <c r="O56" s="8">
        <f t="shared" si="10"/>
        <v>7.6453306746427385</v>
      </c>
      <c r="P56" s="17">
        <f t="shared" si="11"/>
        <v>5.920000000000001</v>
      </c>
      <c r="Q56" s="20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2016</v>
      </c>
      <c r="C57" s="2">
        <v>7</v>
      </c>
      <c r="D57" s="2" t="s">
        <v>39</v>
      </c>
      <c r="E57" s="12">
        <v>718</v>
      </c>
      <c r="F57" s="8">
        <v>12</v>
      </c>
      <c r="G57" s="8">
        <v>15</v>
      </c>
      <c r="H57" s="12">
        <v>82</v>
      </c>
      <c r="I57" s="8">
        <v>10.1</v>
      </c>
      <c r="J57" s="8">
        <v>2.8</v>
      </c>
      <c r="K57" s="8">
        <v>32.7</v>
      </c>
      <c r="L57" s="8">
        <v>20.7</v>
      </c>
      <c r="M57" s="8">
        <f t="shared" si="9"/>
        <v>26.700000000000003</v>
      </c>
      <c r="N57" s="9">
        <v>6.1</v>
      </c>
      <c r="O57" s="8">
        <f t="shared" si="10"/>
        <v>12.563908275174477</v>
      </c>
      <c r="P57" s="17">
        <f t="shared" si="11"/>
        <v>6.102857142857143</v>
      </c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2016</v>
      </c>
      <c r="C58" s="2">
        <v>8</v>
      </c>
      <c r="D58" s="2" t="s">
        <v>39</v>
      </c>
      <c r="E58" s="12">
        <v>677</v>
      </c>
      <c r="F58" s="8">
        <v>11.5</v>
      </c>
      <c r="G58" s="8">
        <v>4</v>
      </c>
      <c r="H58" s="12">
        <v>87</v>
      </c>
      <c r="I58" s="8">
        <v>13.2</v>
      </c>
      <c r="J58" s="8">
        <v>2.7</v>
      </c>
      <c r="K58" s="8">
        <v>32.4</v>
      </c>
      <c r="L58" s="8">
        <v>20</v>
      </c>
      <c r="M58" s="8">
        <f t="shared" si="9"/>
        <v>26.2</v>
      </c>
      <c r="N58" s="9">
        <v>5.99</v>
      </c>
      <c r="O58" s="8">
        <f t="shared" si="10"/>
        <v>11.47384513127285</v>
      </c>
      <c r="P58" s="17">
        <f t="shared" si="11"/>
        <v>5.988571428571429</v>
      </c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2016</v>
      </c>
      <c r="C59" s="2">
        <v>9</v>
      </c>
      <c r="D59" s="2" t="s">
        <v>39</v>
      </c>
      <c r="E59" s="12">
        <v>563</v>
      </c>
      <c r="F59" s="8">
        <v>8.4</v>
      </c>
      <c r="G59" s="8">
        <v>0</v>
      </c>
      <c r="H59" s="12">
        <v>77</v>
      </c>
      <c r="I59" s="8">
        <v>6.5</v>
      </c>
      <c r="J59" s="8">
        <v>2.9</v>
      </c>
      <c r="K59" s="8">
        <v>32.4</v>
      </c>
      <c r="L59" s="8">
        <v>21</v>
      </c>
      <c r="M59" s="8">
        <f t="shared" si="9"/>
        <v>26.7</v>
      </c>
      <c r="N59" s="9">
        <v>6.1</v>
      </c>
      <c r="O59" s="8">
        <f t="shared" si="10"/>
        <v>8.442937853107345</v>
      </c>
      <c r="P59" s="17">
        <f t="shared" si="11"/>
        <v>6.102857142857143</v>
      </c>
      <c r="Q59" s="20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2016</v>
      </c>
      <c r="C60" s="2">
        <v>10</v>
      </c>
      <c r="D60" s="2" t="s">
        <v>39</v>
      </c>
      <c r="E60" s="12">
        <v>574</v>
      </c>
      <c r="F60" s="8">
        <v>8.7</v>
      </c>
      <c r="G60" s="8">
        <v>0</v>
      </c>
      <c r="H60" s="12">
        <v>76</v>
      </c>
      <c r="I60" s="8">
        <v>9.2</v>
      </c>
      <c r="J60" s="8">
        <v>3.7</v>
      </c>
      <c r="K60" s="8">
        <v>33.3</v>
      </c>
      <c r="L60" s="8">
        <v>20.4</v>
      </c>
      <c r="M60" s="8">
        <f t="shared" si="9"/>
        <v>26.849999999999998</v>
      </c>
      <c r="N60" s="9">
        <v>6.14</v>
      </c>
      <c r="O60" s="8">
        <f t="shared" si="10"/>
        <v>8.735393818544368</v>
      </c>
      <c r="P60" s="17">
        <f t="shared" si="11"/>
        <v>6.137142857142857</v>
      </c>
      <c r="Q60" s="20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2016</v>
      </c>
      <c r="C61" s="2">
        <v>11</v>
      </c>
      <c r="D61" s="2" t="s">
        <v>39</v>
      </c>
      <c r="E61" s="12">
        <v>514</v>
      </c>
      <c r="F61" s="8">
        <v>7</v>
      </c>
      <c r="G61" s="8">
        <v>0</v>
      </c>
      <c r="H61" s="12">
        <v>79</v>
      </c>
      <c r="I61" s="8">
        <v>10.7</v>
      </c>
      <c r="J61" s="8">
        <v>9.8</v>
      </c>
      <c r="K61" s="8">
        <v>32.6</v>
      </c>
      <c r="L61" s="8">
        <v>21.3</v>
      </c>
      <c r="M61" s="8">
        <f t="shared" si="9"/>
        <v>26.950000000000003</v>
      </c>
      <c r="N61" s="9">
        <v>6.72</v>
      </c>
      <c r="O61" s="8">
        <f t="shared" si="10"/>
        <v>7.140179461615154</v>
      </c>
      <c r="P61" s="17">
        <f t="shared" si="11"/>
        <v>6.160000000000001</v>
      </c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2016</v>
      </c>
      <c r="C62" s="2">
        <v>12</v>
      </c>
      <c r="D62" s="2" t="s">
        <v>39</v>
      </c>
      <c r="E62" s="12">
        <v>644</v>
      </c>
      <c r="F62" s="8">
        <v>10.6</v>
      </c>
      <c r="G62" s="8">
        <v>0</v>
      </c>
      <c r="H62" s="12">
        <v>71</v>
      </c>
      <c r="I62" s="8">
        <v>9.9</v>
      </c>
      <c r="J62" s="8">
        <v>6.1</v>
      </c>
      <c r="K62" s="8">
        <v>31.5</v>
      </c>
      <c r="L62" s="8">
        <v>20.4</v>
      </c>
      <c r="M62" s="8">
        <f t="shared" si="9"/>
        <v>25.95</v>
      </c>
      <c r="N62" s="9">
        <v>5.93</v>
      </c>
      <c r="O62" s="8">
        <f t="shared" si="10"/>
        <v>10.59647723496178</v>
      </c>
      <c r="P62" s="17">
        <f t="shared" si="11"/>
        <v>5.931428571428572</v>
      </c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2016</v>
      </c>
      <c r="C63" s="2">
        <v>13</v>
      </c>
      <c r="D63" s="2" t="s">
        <v>39</v>
      </c>
      <c r="E63" s="12">
        <v>660</v>
      </c>
      <c r="F63" s="8">
        <v>11</v>
      </c>
      <c r="G63" s="8">
        <v>0</v>
      </c>
      <c r="H63" s="12">
        <v>74</v>
      </c>
      <c r="I63" s="8">
        <v>6.7</v>
      </c>
      <c r="J63" s="8">
        <v>3.6</v>
      </c>
      <c r="K63" s="8">
        <v>32.3</v>
      </c>
      <c r="L63" s="8">
        <v>17.7</v>
      </c>
      <c r="M63" s="8">
        <f t="shared" si="9"/>
        <v>25</v>
      </c>
      <c r="N63" s="9">
        <v>5.71</v>
      </c>
      <c r="O63" s="8">
        <f t="shared" si="10"/>
        <v>11.021867730142906</v>
      </c>
      <c r="P63" s="17">
        <f t="shared" si="11"/>
        <v>5.714285714285714</v>
      </c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2016</v>
      </c>
      <c r="C64" s="2">
        <v>14</v>
      </c>
      <c r="D64" s="2" t="s">
        <v>39</v>
      </c>
      <c r="E64" s="12">
        <v>613</v>
      </c>
      <c r="F64" s="8">
        <v>9.8</v>
      </c>
      <c r="G64" s="8">
        <v>0</v>
      </c>
      <c r="H64" s="12">
        <v>75</v>
      </c>
      <c r="I64" s="8">
        <v>10</v>
      </c>
      <c r="J64" s="8">
        <v>3.5</v>
      </c>
      <c r="K64" s="8">
        <v>34.1</v>
      </c>
      <c r="L64" s="8">
        <v>20.6</v>
      </c>
      <c r="M64" s="8">
        <f t="shared" si="9"/>
        <v>27.35</v>
      </c>
      <c r="N64" s="9">
        <v>6.25</v>
      </c>
      <c r="O64" s="8">
        <f t="shared" si="10"/>
        <v>9.772283150548356</v>
      </c>
      <c r="P64" s="17">
        <f t="shared" si="11"/>
        <v>6.251428571428573</v>
      </c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2016</v>
      </c>
      <c r="C65" s="2">
        <v>15</v>
      </c>
      <c r="D65" s="2" t="s">
        <v>39</v>
      </c>
      <c r="E65" s="12">
        <v>463</v>
      </c>
      <c r="F65" s="8">
        <v>7.4</v>
      </c>
      <c r="G65" s="8">
        <v>26.8</v>
      </c>
      <c r="H65" s="12">
        <v>84</v>
      </c>
      <c r="I65" s="8">
        <v>12.9</v>
      </c>
      <c r="J65" s="8">
        <v>8.5</v>
      </c>
      <c r="K65" s="8">
        <v>34.2</v>
      </c>
      <c r="L65" s="8">
        <v>22.6</v>
      </c>
      <c r="M65" s="8">
        <f t="shared" si="9"/>
        <v>28.400000000000002</v>
      </c>
      <c r="N65" s="9">
        <v>6.49</v>
      </c>
      <c r="O65" s="8">
        <f t="shared" si="10"/>
        <v>5.784247258225324</v>
      </c>
      <c r="P65" s="17">
        <f t="shared" si="11"/>
        <v>6.491428571428573</v>
      </c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2016</v>
      </c>
      <c r="C66" s="2">
        <v>16</v>
      </c>
      <c r="D66" s="2" t="s">
        <v>39</v>
      </c>
      <c r="E66" s="12">
        <v>421</v>
      </c>
      <c r="F66" s="8">
        <v>4.5</v>
      </c>
      <c r="G66" s="8">
        <v>0</v>
      </c>
      <c r="H66" s="12">
        <v>84</v>
      </c>
      <c r="I66" s="8">
        <v>11.4</v>
      </c>
      <c r="J66" s="8">
        <v>5.7</v>
      </c>
      <c r="K66" s="8">
        <v>29.7</v>
      </c>
      <c r="L66" s="8">
        <v>21</v>
      </c>
      <c r="M66" s="8">
        <f t="shared" si="9"/>
        <v>25.35</v>
      </c>
      <c r="N66" s="9">
        <v>5.96</v>
      </c>
      <c r="O66" s="8">
        <f t="shared" si="10"/>
        <v>4.667597208374875</v>
      </c>
      <c r="P66" s="17">
        <f t="shared" si="11"/>
        <v>5.7942857142857145</v>
      </c>
      <c r="Q66" s="20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2016</v>
      </c>
      <c r="C67" s="2">
        <v>17</v>
      </c>
      <c r="D67" s="2" t="s">
        <v>39</v>
      </c>
      <c r="E67" s="12">
        <v>405</v>
      </c>
      <c r="F67" s="8">
        <v>4.2</v>
      </c>
      <c r="G67" s="8">
        <v>0</v>
      </c>
      <c r="H67" s="12">
        <v>84</v>
      </c>
      <c r="I67" s="8">
        <v>15.3</v>
      </c>
      <c r="J67" s="8">
        <v>6.2</v>
      </c>
      <c r="K67" s="8">
        <v>32</v>
      </c>
      <c r="L67" s="8">
        <v>21.6</v>
      </c>
      <c r="M67" s="8">
        <f t="shared" si="9"/>
        <v>26.8</v>
      </c>
      <c r="N67" s="9">
        <v>6.1</v>
      </c>
      <c r="O67" s="8">
        <f t="shared" si="10"/>
        <v>4.242206713193752</v>
      </c>
      <c r="P67" s="17">
        <f t="shared" si="11"/>
        <v>6.125714285714286</v>
      </c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2016</v>
      </c>
      <c r="C68" s="2">
        <v>18</v>
      </c>
      <c r="D68" s="2" t="s">
        <v>39</v>
      </c>
      <c r="E68" s="12">
        <v>522</v>
      </c>
      <c r="F68" s="8">
        <v>10.1</v>
      </c>
      <c r="G68" s="8">
        <v>42.4</v>
      </c>
      <c r="H68" s="12">
        <v>86</v>
      </c>
      <c r="I68" s="8">
        <v>13</v>
      </c>
      <c r="J68" s="8">
        <v>4</v>
      </c>
      <c r="K68" s="8">
        <v>32.6</v>
      </c>
      <c r="L68" s="8">
        <v>21.2</v>
      </c>
      <c r="M68" s="8">
        <f t="shared" si="9"/>
        <v>26.9</v>
      </c>
      <c r="N68" s="9">
        <v>6.15</v>
      </c>
      <c r="O68" s="8">
        <f t="shared" si="10"/>
        <v>7.352874709205715</v>
      </c>
      <c r="P68" s="17">
        <f t="shared" si="11"/>
        <v>6.1485714285714295</v>
      </c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2016</v>
      </c>
      <c r="C69" s="2">
        <v>19</v>
      </c>
      <c r="D69" s="2" t="s">
        <v>39</v>
      </c>
      <c r="E69" s="12">
        <v>577</v>
      </c>
      <c r="F69" s="8">
        <v>8.8</v>
      </c>
      <c r="G69" s="8">
        <v>10.4</v>
      </c>
      <c r="H69" s="12">
        <v>86</v>
      </c>
      <c r="I69" s="8">
        <v>14.5</v>
      </c>
      <c r="J69" s="8">
        <v>4.1</v>
      </c>
      <c r="K69" s="8">
        <v>31.5</v>
      </c>
      <c r="L69" s="8">
        <v>21.2</v>
      </c>
      <c r="M69" s="8">
        <f t="shared" si="9"/>
        <v>26.35</v>
      </c>
      <c r="N69" s="9">
        <v>6.02</v>
      </c>
      <c r="O69" s="8">
        <f t="shared" si="10"/>
        <v>8.815154536390827</v>
      </c>
      <c r="P69" s="17">
        <f t="shared" si="11"/>
        <v>6.022857142857143</v>
      </c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2016</v>
      </c>
      <c r="C70" s="2">
        <v>20</v>
      </c>
      <c r="D70" s="2" t="s">
        <v>39</v>
      </c>
      <c r="E70" s="12">
        <v>533</v>
      </c>
      <c r="F70" s="8">
        <v>7.6</v>
      </c>
      <c r="G70" s="8">
        <v>29</v>
      </c>
      <c r="H70" s="12">
        <v>83</v>
      </c>
      <c r="I70" s="8">
        <v>10.5</v>
      </c>
      <c r="J70" s="8">
        <v>4.3</v>
      </c>
      <c r="K70" s="8">
        <v>32.3</v>
      </c>
      <c r="L70" s="8">
        <v>21</v>
      </c>
      <c r="M70" s="8">
        <f t="shared" si="9"/>
        <v>26.65</v>
      </c>
      <c r="N70" s="9">
        <v>6.09</v>
      </c>
      <c r="O70" s="8">
        <f t="shared" si="10"/>
        <v>7.6453306746427385</v>
      </c>
      <c r="P70" s="17">
        <f t="shared" si="11"/>
        <v>6.0914285714285725</v>
      </c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2016</v>
      </c>
      <c r="C71" s="2">
        <v>21</v>
      </c>
      <c r="D71" s="2" t="s">
        <v>39</v>
      </c>
      <c r="E71" s="12">
        <v>275</v>
      </c>
      <c r="F71" s="8">
        <v>0.8</v>
      </c>
      <c r="G71" s="8">
        <v>2.4</v>
      </c>
      <c r="H71" s="12">
        <v>97</v>
      </c>
      <c r="I71" s="8">
        <v>6.3</v>
      </c>
      <c r="J71" s="8">
        <v>2.5</v>
      </c>
      <c r="K71" s="8">
        <v>26.2</v>
      </c>
      <c r="L71" s="8">
        <v>20.4</v>
      </c>
      <c r="M71" s="8">
        <f t="shared" si="9"/>
        <v>23.299999999999997</v>
      </c>
      <c r="N71" s="9">
        <v>5.33</v>
      </c>
      <c r="O71" s="8">
        <f t="shared" si="10"/>
        <v>0.7859089398471252</v>
      </c>
      <c r="P71" s="17">
        <f t="shared" si="11"/>
        <v>5.325714285714286</v>
      </c>
      <c r="Q71" s="20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2016</v>
      </c>
      <c r="C72" s="2">
        <v>22</v>
      </c>
      <c r="D72" s="2" t="s">
        <v>39</v>
      </c>
      <c r="E72" s="12">
        <v>205</v>
      </c>
      <c r="F72" s="8">
        <v>0</v>
      </c>
      <c r="G72" s="8">
        <v>0.8</v>
      </c>
      <c r="H72" s="12">
        <v>96</v>
      </c>
      <c r="I72" s="8">
        <v>7.2</v>
      </c>
      <c r="J72" s="8">
        <v>4.4</v>
      </c>
      <c r="K72" s="8">
        <v>26.5</v>
      </c>
      <c r="L72" s="8">
        <v>20.3</v>
      </c>
      <c r="M72" s="8">
        <f t="shared" si="9"/>
        <v>23.4</v>
      </c>
      <c r="N72" s="9">
        <v>2.4</v>
      </c>
      <c r="O72" s="8">
        <f t="shared" si="10"/>
        <v>-1.075174476570289</v>
      </c>
      <c r="P72" s="17">
        <f t="shared" si="11"/>
        <v>5.348571428571429</v>
      </c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2016</v>
      </c>
      <c r="C73" s="2">
        <v>23</v>
      </c>
      <c r="D73" s="2" t="s">
        <v>39</v>
      </c>
      <c r="E73" s="12">
        <v>261</v>
      </c>
      <c r="F73" s="8">
        <v>0</v>
      </c>
      <c r="G73" s="8">
        <v>0.2</v>
      </c>
      <c r="H73" s="12">
        <v>92</v>
      </c>
      <c r="I73" s="8">
        <v>8.3</v>
      </c>
      <c r="J73" s="8">
        <v>4.3</v>
      </c>
      <c r="K73" s="8">
        <v>27.2</v>
      </c>
      <c r="L73" s="8">
        <v>21.4</v>
      </c>
      <c r="M73" s="8">
        <f t="shared" si="9"/>
        <v>24.299999999999997</v>
      </c>
      <c r="N73" s="9">
        <v>3.26</v>
      </c>
      <c r="O73" s="8">
        <f t="shared" si="10"/>
        <v>0.41369225656364184</v>
      </c>
      <c r="P73" s="17">
        <f t="shared" si="11"/>
        <v>5.554285714285714</v>
      </c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2016</v>
      </c>
      <c r="C74" s="2">
        <v>24</v>
      </c>
      <c r="D74" s="2" t="s">
        <v>39</v>
      </c>
      <c r="E74" s="12">
        <v>280</v>
      </c>
      <c r="F74" s="8">
        <v>2.7</v>
      </c>
      <c r="G74" s="8">
        <v>7.2</v>
      </c>
      <c r="H74" s="12">
        <v>94</v>
      </c>
      <c r="I74" s="8">
        <v>9.1</v>
      </c>
      <c r="J74" s="8">
        <v>4.9</v>
      </c>
      <c r="K74" s="8">
        <v>29.7</v>
      </c>
      <c r="L74" s="8">
        <v>21</v>
      </c>
      <c r="M74" s="8">
        <f t="shared" si="9"/>
        <v>25.35</v>
      </c>
      <c r="N74" s="9">
        <v>4.36</v>
      </c>
      <c r="O74" s="8">
        <f t="shared" si="10"/>
        <v>0.9188434695912259</v>
      </c>
      <c r="P74" s="17">
        <f t="shared" si="11"/>
        <v>5.7942857142857145</v>
      </c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2016</v>
      </c>
      <c r="C75" s="2">
        <v>25</v>
      </c>
      <c r="D75" s="2" t="s">
        <v>39</v>
      </c>
      <c r="E75" s="12">
        <v>428</v>
      </c>
      <c r="F75" s="8">
        <v>4.8</v>
      </c>
      <c r="G75" s="8">
        <v>2</v>
      </c>
      <c r="H75" s="12">
        <v>82</v>
      </c>
      <c r="I75" s="8">
        <v>9.2</v>
      </c>
      <c r="J75" s="8">
        <v>3.8</v>
      </c>
      <c r="K75" s="8">
        <v>31.6</v>
      </c>
      <c r="L75" s="8">
        <v>20.2</v>
      </c>
      <c r="M75" s="8">
        <f t="shared" si="9"/>
        <v>25.9</v>
      </c>
      <c r="N75" s="9">
        <v>6.04</v>
      </c>
      <c r="O75" s="8">
        <f t="shared" si="10"/>
        <v>4.853705550016617</v>
      </c>
      <c r="P75" s="17">
        <f t="shared" si="11"/>
        <v>5.920000000000001</v>
      </c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2016</v>
      </c>
      <c r="C76" s="2">
        <v>26</v>
      </c>
      <c r="D76" s="2" t="s">
        <v>39</v>
      </c>
      <c r="E76" s="12">
        <v>573</v>
      </c>
      <c r="F76" s="8">
        <v>8.7</v>
      </c>
      <c r="G76" s="8">
        <v>14.2</v>
      </c>
      <c r="H76" s="12">
        <v>85</v>
      </c>
      <c r="I76" s="8">
        <v>13.9</v>
      </c>
      <c r="J76" s="8">
        <v>3</v>
      </c>
      <c r="K76" s="8">
        <v>31.1</v>
      </c>
      <c r="L76" s="8">
        <v>20.6</v>
      </c>
      <c r="M76" s="8">
        <f t="shared" si="9"/>
        <v>25.85</v>
      </c>
      <c r="N76" s="9">
        <v>5.91</v>
      </c>
      <c r="O76" s="8">
        <f t="shared" si="10"/>
        <v>8.708806912595547</v>
      </c>
      <c r="P76" s="17">
        <f t="shared" si="11"/>
        <v>5.908571428571429</v>
      </c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2016</v>
      </c>
      <c r="C77" s="2">
        <v>27</v>
      </c>
      <c r="D77" s="2" t="s">
        <v>39</v>
      </c>
      <c r="E77" s="12">
        <v>395</v>
      </c>
      <c r="F77" s="8">
        <v>4</v>
      </c>
      <c r="G77" s="8">
        <v>19</v>
      </c>
      <c r="H77" s="12">
        <v>91</v>
      </c>
      <c r="I77" s="8">
        <v>10.4</v>
      </c>
      <c r="J77" s="8">
        <v>1.3</v>
      </c>
      <c r="K77" s="8">
        <v>30.5</v>
      </c>
      <c r="L77" s="8">
        <v>21.8</v>
      </c>
      <c r="M77" s="8">
        <f t="shared" si="9"/>
        <v>26.15</v>
      </c>
      <c r="N77" s="9">
        <v>5.98</v>
      </c>
      <c r="O77" s="8">
        <f t="shared" si="10"/>
        <v>3.97633765370555</v>
      </c>
      <c r="P77" s="17">
        <f t="shared" si="11"/>
        <v>5.977142857142858</v>
      </c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2016</v>
      </c>
      <c r="C78" s="2">
        <v>28</v>
      </c>
      <c r="D78" s="2" t="s">
        <v>39</v>
      </c>
      <c r="E78" s="12">
        <v>432</v>
      </c>
      <c r="F78" s="8">
        <v>5</v>
      </c>
      <c r="G78" s="8">
        <v>6.2</v>
      </c>
      <c r="H78" s="12">
        <v>91</v>
      </c>
      <c r="I78" s="8">
        <v>9.6</v>
      </c>
      <c r="J78" s="8">
        <v>4.1</v>
      </c>
      <c r="K78" s="8">
        <v>29.3</v>
      </c>
      <c r="L78" s="8">
        <v>21.1</v>
      </c>
      <c r="M78" s="8">
        <f t="shared" si="9"/>
        <v>25.200000000000003</v>
      </c>
      <c r="N78" s="9">
        <v>5.76</v>
      </c>
      <c r="O78" s="8">
        <f t="shared" si="10"/>
        <v>4.960053173811898</v>
      </c>
      <c r="P78" s="17">
        <f t="shared" si="11"/>
        <v>5.760000000000002</v>
      </c>
      <c r="Q78" s="12"/>
      <c r="R78" s="9"/>
      <c r="S78" s="8"/>
      <c r="T78" s="9"/>
      <c r="U78" s="9"/>
      <c r="V78" s="9"/>
      <c r="W78" s="9"/>
      <c r="X78" s="9"/>
    </row>
    <row r="79" spans="1:16" ht="11.25">
      <c r="A79" s="1">
        <v>60</v>
      </c>
      <c r="B79" s="2">
        <v>2016</v>
      </c>
      <c r="C79" s="2">
        <v>29</v>
      </c>
      <c r="D79" s="2" t="s">
        <v>39</v>
      </c>
      <c r="E79" s="12">
        <v>212</v>
      </c>
      <c r="F79" s="8">
        <v>0</v>
      </c>
      <c r="G79" s="8">
        <v>5.8</v>
      </c>
      <c r="H79" s="12">
        <v>90</v>
      </c>
      <c r="I79" s="24">
        <v>9.7</v>
      </c>
      <c r="J79" s="8">
        <v>12.3</v>
      </c>
      <c r="K79" s="8">
        <v>25.3</v>
      </c>
      <c r="L79" s="8">
        <v>21.7</v>
      </c>
      <c r="M79" s="8">
        <f t="shared" si="9"/>
        <v>23.5</v>
      </c>
      <c r="N79" s="9">
        <v>3.5</v>
      </c>
      <c r="O79" s="8">
        <f t="shared" si="10"/>
        <v>-0.8890661349285476</v>
      </c>
      <c r="P79" s="17">
        <f t="shared" si="11"/>
        <v>5.371428571428572</v>
      </c>
    </row>
    <row r="80" spans="13:16" ht="11.25">
      <c r="M80" s="8"/>
      <c r="O80" s="8">
        <f t="shared" si="10"/>
        <v>-6.525490196078432</v>
      </c>
      <c r="P80" s="17">
        <f t="shared" si="11"/>
        <v>0</v>
      </c>
    </row>
    <row r="81" spans="13:16" ht="11.25">
      <c r="M81" s="8"/>
      <c r="O81" s="8">
        <f t="shared" si="10"/>
        <v>-6.525490196078432</v>
      </c>
      <c r="P81" s="17">
        <f t="shared" si="11"/>
        <v>0</v>
      </c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12" ref="E83:N83">AVERAGE(E51:E81)</f>
        <v>509.44827586206895</v>
      </c>
      <c r="F83" s="16">
        <f t="shared" si="12"/>
        <v>6.9206896551724135</v>
      </c>
      <c r="G83" s="16">
        <f t="shared" si="12"/>
        <v>6.813793103448275</v>
      </c>
      <c r="H83" s="16">
        <f t="shared" si="12"/>
        <v>82.51724137931035</v>
      </c>
      <c r="I83" s="16">
        <f t="shared" si="12"/>
        <v>10.089655172413794</v>
      </c>
      <c r="J83" s="16">
        <f t="shared" si="12"/>
        <v>4.931034482758622</v>
      </c>
      <c r="K83" s="16">
        <f t="shared" si="12"/>
        <v>31.52413793103449</v>
      </c>
      <c r="L83" s="16">
        <f t="shared" si="12"/>
        <v>20.931034482758626</v>
      </c>
      <c r="M83" s="16">
        <f t="shared" si="12"/>
        <v>26.22758620689655</v>
      </c>
      <c r="N83" s="16">
        <f t="shared" si="12"/>
        <v>6.146896551724137</v>
      </c>
    </row>
    <row r="84" spans="1:14" ht="11.25">
      <c r="A84" s="1" t="s">
        <v>33</v>
      </c>
      <c r="E84" s="16">
        <f aca="true" t="shared" si="13" ref="E84:N84">SUM(E51:E81)</f>
        <v>14774</v>
      </c>
      <c r="F84" s="16">
        <f t="shared" si="13"/>
        <v>200.7</v>
      </c>
      <c r="G84" s="16">
        <f t="shared" si="13"/>
        <v>197.6</v>
      </c>
      <c r="H84" s="16">
        <f t="shared" si="13"/>
        <v>2393</v>
      </c>
      <c r="I84" s="16">
        <f t="shared" si="13"/>
        <v>292.6</v>
      </c>
      <c r="J84" s="16">
        <f t="shared" si="13"/>
        <v>143.00000000000003</v>
      </c>
      <c r="K84" s="16">
        <f t="shared" si="13"/>
        <v>914.2000000000002</v>
      </c>
      <c r="L84" s="16">
        <f t="shared" si="13"/>
        <v>607.0000000000001</v>
      </c>
      <c r="M84" s="16">
        <f t="shared" si="13"/>
        <v>760.5999999999999</v>
      </c>
      <c r="N84" s="16">
        <f t="shared" si="13"/>
        <v>178.26</v>
      </c>
    </row>
    <row r="85" spans="1:14" ht="11.25">
      <c r="A85" s="1" t="s">
        <v>34</v>
      </c>
      <c r="E85" s="12">
        <f aca="true" t="shared" si="14" ref="E85:N85">STDEVP(E51:E81)</f>
        <v>151.542320527371</v>
      </c>
      <c r="F85" s="8">
        <f t="shared" si="14"/>
        <v>3.6095065390452246</v>
      </c>
      <c r="G85" s="8">
        <f t="shared" si="14"/>
        <v>10.490840804472253</v>
      </c>
      <c r="H85" s="12">
        <f t="shared" si="14"/>
        <v>8.463392527802728</v>
      </c>
      <c r="I85" s="8">
        <f t="shared" si="14"/>
        <v>2.643579708311701</v>
      </c>
      <c r="J85" s="8">
        <f t="shared" si="14"/>
        <v>2.325585346898171</v>
      </c>
      <c r="K85" s="8">
        <f t="shared" si="14"/>
        <v>2.600086891441058</v>
      </c>
      <c r="L85" s="8">
        <f t="shared" si="14"/>
        <v>0.8391717790017298</v>
      </c>
      <c r="M85" s="8">
        <f t="shared" si="14"/>
        <v>1.3836225695551243</v>
      </c>
      <c r="N85" s="9">
        <f t="shared" si="14"/>
        <v>1.6345791474561457</v>
      </c>
    </row>
    <row r="86" spans="1:14" ht="11.25">
      <c r="A86" s="1" t="s">
        <v>35</v>
      </c>
      <c r="E86" s="12">
        <f aca="true" t="shared" si="15" ref="E86:N86">VARP(E51:E81)</f>
        <v>22965.07491082045</v>
      </c>
      <c r="F86" s="8">
        <f t="shared" si="15"/>
        <v>13.028537455410234</v>
      </c>
      <c r="G86" s="8">
        <f t="shared" si="15"/>
        <v>110.05774078478004</v>
      </c>
      <c r="H86" s="12">
        <f t="shared" si="15"/>
        <v>71.62901307966706</v>
      </c>
      <c r="I86" s="8">
        <f t="shared" si="15"/>
        <v>6.98851367419738</v>
      </c>
      <c r="J86" s="8">
        <f t="shared" si="15"/>
        <v>5.408347205707485</v>
      </c>
      <c r="K86" s="8">
        <f t="shared" si="15"/>
        <v>6.760451843043624</v>
      </c>
      <c r="L86" s="8">
        <f t="shared" si="15"/>
        <v>0.704209274672928</v>
      </c>
      <c r="M86" s="8">
        <f t="shared" si="15"/>
        <v>1.9144114149823246</v>
      </c>
      <c r="N86" s="9">
        <f t="shared" si="15"/>
        <v>2.6718489892984603</v>
      </c>
    </row>
    <row r="87" spans="1:14" ht="11.25">
      <c r="A87" s="1" t="s">
        <v>36</v>
      </c>
      <c r="E87" s="12">
        <f aca="true" t="shared" si="16" ref="E87:N87">MAX(E51:E81)</f>
        <v>718</v>
      </c>
      <c r="F87" s="8">
        <f t="shared" si="16"/>
        <v>12</v>
      </c>
      <c r="G87" s="8">
        <f t="shared" si="16"/>
        <v>42.4</v>
      </c>
      <c r="H87" s="12">
        <f t="shared" si="16"/>
        <v>97</v>
      </c>
      <c r="I87" s="8">
        <f t="shared" si="16"/>
        <v>15.3</v>
      </c>
      <c r="J87" s="8">
        <f t="shared" si="16"/>
        <v>12.3</v>
      </c>
      <c r="K87" s="8">
        <f t="shared" si="16"/>
        <v>35.7</v>
      </c>
      <c r="L87" s="8">
        <f t="shared" si="16"/>
        <v>22.6</v>
      </c>
      <c r="M87" s="8">
        <f t="shared" si="16"/>
        <v>28.450000000000003</v>
      </c>
      <c r="N87" s="9">
        <f t="shared" si="16"/>
        <v>9.64</v>
      </c>
    </row>
    <row r="88" spans="1:14" ht="11.25">
      <c r="A88" s="1" t="s">
        <v>37</v>
      </c>
      <c r="E88" s="12">
        <f aca="true" t="shared" si="17" ref="E88:N88">MIN(E51:E81)</f>
        <v>205</v>
      </c>
      <c r="F88" s="8">
        <f t="shared" si="17"/>
        <v>0</v>
      </c>
      <c r="G88" s="8">
        <f t="shared" si="17"/>
        <v>0</v>
      </c>
      <c r="H88" s="12">
        <f t="shared" si="17"/>
        <v>66</v>
      </c>
      <c r="I88" s="8">
        <f t="shared" si="17"/>
        <v>4.2</v>
      </c>
      <c r="J88" s="8">
        <f t="shared" si="17"/>
        <v>1.3</v>
      </c>
      <c r="K88" s="8">
        <f t="shared" si="17"/>
        <v>25.3</v>
      </c>
      <c r="L88" s="8">
        <f t="shared" si="17"/>
        <v>17.7</v>
      </c>
      <c r="M88" s="8">
        <f t="shared" si="17"/>
        <v>23.299999999999997</v>
      </c>
      <c r="N88" s="9">
        <f t="shared" si="17"/>
        <v>2.4</v>
      </c>
    </row>
    <row r="89" spans="1:4" ht="11.25">
      <c r="A89" s="1" t="s">
        <v>38</v>
      </c>
      <c r="C89" s="22">
        <v>17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2016</v>
      </c>
      <c r="C96" s="2">
        <v>1</v>
      </c>
      <c r="D96" s="2" t="s">
        <v>40</v>
      </c>
      <c r="E96" s="12">
        <v>153</v>
      </c>
      <c r="F96" s="8">
        <v>0</v>
      </c>
      <c r="G96" s="8">
        <v>7.4</v>
      </c>
      <c r="H96" s="12">
        <v>98</v>
      </c>
      <c r="I96" s="8">
        <v>6.7</v>
      </c>
      <c r="J96" s="8">
        <v>6.8</v>
      </c>
      <c r="K96" s="8">
        <v>22.4</v>
      </c>
      <c r="L96" s="8">
        <v>18.8</v>
      </c>
      <c r="M96" s="8">
        <f aca="true" t="shared" si="18" ref="M96:M126">AVERAGE(K96:L96)</f>
        <v>20.6</v>
      </c>
      <c r="N96" s="9">
        <v>3.14</v>
      </c>
      <c r="O96" s="8">
        <f>(((E96/843.7)-0.26)*12.2)/0.51</f>
        <v>-1.8815729966278325</v>
      </c>
      <c r="P96" s="17">
        <f>((843.7/59)*0.01)*M96/0.7</f>
        <v>4.208285714285715</v>
      </c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2016</v>
      </c>
      <c r="C97" s="2">
        <v>2</v>
      </c>
      <c r="D97" s="2" t="s">
        <v>40</v>
      </c>
      <c r="E97" s="12">
        <v>284</v>
      </c>
      <c r="F97" s="8">
        <v>1.9</v>
      </c>
      <c r="G97" s="8">
        <v>0</v>
      </c>
      <c r="H97" s="12">
        <v>93</v>
      </c>
      <c r="I97" s="8">
        <v>8.9</v>
      </c>
      <c r="J97" s="8">
        <v>1.6</v>
      </c>
      <c r="K97" s="8">
        <v>28.3</v>
      </c>
      <c r="L97" s="8">
        <v>18.4</v>
      </c>
      <c r="M97" s="8">
        <f t="shared" si="18"/>
        <v>23.35</v>
      </c>
      <c r="N97" s="9">
        <v>3.28</v>
      </c>
      <c r="O97" s="8">
        <f aca="true" t="shared" si="19" ref="O97:O126">(((E97/843.7)-0.26)*12.2)/0.51</f>
        <v>1.8326921333900392</v>
      </c>
      <c r="P97" s="17">
        <f aca="true" t="shared" si="20" ref="P97:P126">((843.7/59)*0.01)*M97/0.7</f>
        <v>4.77007142857143</v>
      </c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2016</v>
      </c>
      <c r="C98" s="2">
        <v>3</v>
      </c>
      <c r="D98" s="2" t="s">
        <v>40</v>
      </c>
      <c r="E98" s="12">
        <v>247</v>
      </c>
      <c r="F98" s="8">
        <v>5.6</v>
      </c>
      <c r="G98" s="8">
        <v>2.6</v>
      </c>
      <c r="H98" s="12">
        <v>92</v>
      </c>
      <c r="I98" s="8">
        <v>14.4</v>
      </c>
      <c r="J98" s="8">
        <v>8</v>
      </c>
      <c r="K98" s="8">
        <v>26.9</v>
      </c>
      <c r="L98" s="8">
        <v>19.2</v>
      </c>
      <c r="M98" s="8">
        <f t="shared" si="18"/>
        <v>23.049999999999997</v>
      </c>
      <c r="N98" s="9">
        <v>4</v>
      </c>
      <c r="O98" s="8">
        <f t="shared" si="19"/>
        <v>0.7836248829269766</v>
      </c>
      <c r="P98" s="17">
        <f t="shared" si="20"/>
        <v>4.708785714285715</v>
      </c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2016</v>
      </c>
      <c r="C99" s="2">
        <v>4</v>
      </c>
      <c r="D99" s="2" t="s">
        <v>40</v>
      </c>
      <c r="E99" s="12">
        <v>455</v>
      </c>
      <c r="F99" s="8">
        <v>6.7</v>
      </c>
      <c r="G99" s="8">
        <v>0.4</v>
      </c>
      <c r="H99" s="12">
        <v>82</v>
      </c>
      <c r="I99" s="8">
        <v>11.3</v>
      </c>
      <c r="J99" s="8">
        <v>9.2</v>
      </c>
      <c r="K99" s="8">
        <v>29.8</v>
      </c>
      <c r="L99" s="8">
        <v>20.5</v>
      </c>
      <c r="M99" s="8">
        <f t="shared" si="18"/>
        <v>25.15</v>
      </c>
      <c r="N99" s="9">
        <v>5.14</v>
      </c>
      <c r="O99" s="8">
        <f t="shared" si="19"/>
        <v>6.681084020665274</v>
      </c>
      <c r="P99" s="17">
        <f t="shared" si="20"/>
        <v>5.137785714285715</v>
      </c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2016</v>
      </c>
      <c r="C100" s="2">
        <v>5</v>
      </c>
      <c r="D100" s="2" t="s">
        <v>40</v>
      </c>
      <c r="E100" s="12">
        <v>513</v>
      </c>
      <c r="F100" s="8">
        <v>8.3</v>
      </c>
      <c r="G100" s="8">
        <v>8.2</v>
      </c>
      <c r="H100" s="12">
        <v>82</v>
      </c>
      <c r="I100" s="8">
        <v>13.1</v>
      </c>
      <c r="J100" s="8">
        <v>6.1</v>
      </c>
      <c r="K100" s="8">
        <v>30.6</v>
      </c>
      <c r="L100" s="8">
        <v>19</v>
      </c>
      <c r="M100" s="8">
        <f t="shared" si="18"/>
        <v>24.8</v>
      </c>
      <c r="N100" s="9">
        <v>5.07</v>
      </c>
      <c r="O100" s="8">
        <f t="shared" si="19"/>
        <v>8.325567818688455</v>
      </c>
      <c r="P100" s="17">
        <f t="shared" si="20"/>
        <v>5.066285714285716</v>
      </c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2016</v>
      </c>
      <c r="C101" s="2">
        <v>6</v>
      </c>
      <c r="D101" s="2" t="s">
        <v>40</v>
      </c>
      <c r="E101" s="12">
        <v>462</v>
      </c>
      <c r="F101" s="8">
        <v>6.9</v>
      </c>
      <c r="G101" s="8">
        <v>0.2</v>
      </c>
      <c r="H101" s="12">
        <v>88</v>
      </c>
      <c r="I101" s="8">
        <v>7.3</v>
      </c>
      <c r="J101" s="8">
        <v>5.6</v>
      </c>
      <c r="K101" s="8">
        <v>30.8</v>
      </c>
      <c r="L101" s="8">
        <v>19.1</v>
      </c>
      <c r="M101" s="8">
        <f t="shared" si="18"/>
        <v>24.950000000000003</v>
      </c>
      <c r="N101" s="9">
        <v>5.1</v>
      </c>
      <c r="O101" s="8">
        <f t="shared" si="19"/>
        <v>6.879556203185315</v>
      </c>
      <c r="P101" s="17">
        <f t="shared" si="20"/>
        <v>5.096928571428573</v>
      </c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2016</v>
      </c>
      <c r="C102" s="2">
        <v>7</v>
      </c>
      <c r="D102" s="2" t="s">
        <v>40</v>
      </c>
      <c r="E102" s="12">
        <v>419</v>
      </c>
      <c r="F102" s="8">
        <v>8.8</v>
      </c>
      <c r="G102" s="8">
        <v>0</v>
      </c>
      <c r="H102" s="12">
        <v>82</v>
      </c>
      <c r="I102" s="8">
        <v>9.2</v>
      </c>
      <c r="J102" s="8">
        <v>4.5</v>
      </c>
      <c r="K102" s="8">
        <v>32.1</v>
      </c>
      <c r="L102" s="8">
        <v>18.9</v>
      </c>
      <c r="M102" s="8">
        <f t="shared" si="18"/>
        <v>25.5</v>
      </c>
      <c r="N102" s="9">
        <v>8.62</v>
      </c>
      <c r="O102" s="8">
        <f t="shared" si="19"/>
        <v>5.6603699391336475</v>
      </c>
      <c r="P102" s="17">
        <f t="shared" si="20"/>
        <v>5.209285714285715</v>
      </c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2016</v>
      </c>
      <c r="C103" s="2">
        <v>8</v>
      </c>
      <c r="D103" s="2" t="s">
        <v>40</v>
      </c>
      <c r="E103" s="12">
        <v>506</v>
      </c>
      <c r="F103" s="8">
        <v>10.5</v>
      </c>
      <c r="G103" s="8">
        <v>0</v>
      </c>
      <c r="H103" s="12">
        <v>78</v>
      </c>
      <c r="I103" s="8">
        <v>12</v>
      </c>
      <c r="J103" s="8">
        <v>3.3</v>
      </c>
      <c r="K103" s="8">
        <v>33.3</v>
      </c>
      <c r="L103" s="8">
        <v>19.4</v>
      </c>
      <c r="M103" s="8">
        <f t="shared" si="18"/>
        <v>26.349999999999998</v>
      </c>
      <c r="N103" s="9">
        <v>7.26</v>
      </c>
      <c r="O103" s="8">
        <f t="shared" si="19"/>
        <v>8.127095636168416</v>
      </c>
      <c r="P103" s="17">
        <f t="shared" si="20"/>
        <v>5.382928571428572</v>
      </c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2016</v>
      </c>
      <c r="C104" s="2">
        <v>9</v>
      </c>
      <c r="D104" s="2" t="s">
        <v>40</v>
      </c>
      <c r="E104" s="12">
        <v>503</v>
      </c>
      <c r="F104" s="8">
        <v>9.1</v>
      </c>
      <c r="G104" s="8">
        <v>2.6</v>
      </c>
      <c r="H104" s="12">
        <v>73</v>
      </c>
      <c r="I104" s="8">
        <v>7.6</v>
      </c>
      <c r="J104" s="8">
        <v>3.9</v>
      </c>
      <c r="K104" s="8">
        <v>32.7</v>
      </c>
      <c r="L104" s="8">
        <v>21</v>
      </c>
      <c r="M104" s="8">
        <f t="shared" si="18"/>
        <v>26.85</v>
      </c>
      <c r="N104" s="9">
        <v>7.6</v>
      </c>
      <c r="O104" s="8">
        <f t="shared" si="19"/>
        <v>8.042036129374114</v>
      </c>
      <c r="P104" s="17">
        <f t="shared" si="20"/>
        <v>5.4850714285714295</v>
      </c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2016</v>
      </c>
      <c r="C105" s="2">
        <v>10</v>
      </c>
      <c r="D105" s="2" t="s">
        <v>40</v>
      </c>
      <c r="E105" s="12">
        <v>357</v>
      </c>
      <c r="F105" s="8">
        <v>4.3</v>
      </c>
      <c r="G105" s="8">
        <v>35.3</v>
      </c>
      <c r="H105" s="12">
        <v>92</v>
      </c>
      <c r="I105" s="8">
        <v>10.7</v>
      </c>
      <c r="J105" s="8">
        <v>9.7</v>
      </c>
      <c r="K105" s="8">
        <v>29.3</v>
      </c>
      <c r="L105" s="8">
        <v>21.8</v>
      </c>
      <c r="M105" s="8">
        <f t="shared" si="18"/>
        <v>25.55</v>
      </c>
      <c r="N105" s="9">
        <v>5.22</v>
      </c>
      <c r="O105" s="8">
        <f t="shared" si="19"/>
        <v>3.902473465384731</v>
      </c>
      <c r="P105" s="17">
        <f t="shared" si="20"/>
        <v>5.219500000000002</v>
      </c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2016</v>
      </c>
      <c r="C106" s="2">
        <v>11</v>
      </c>
      <c r="D106" s="2" t="s">
        <v>40</v>
      </c>
      <c r="E106" s="12">
        <v>373</v>
      </c>
      <c r="F106" s="8">
        <v>4.4</v>
      </c>
      <c r="G106" s="8">
        <v>9.8</v>
      </c>
      <c r="H106" s="12">
        <v>90</v>
      </c>
      <c r="I106" s="8">
        <v>10.6</v>
      </c>
      <c r="J106" s="8">
        <v>9.9</v>
      </c>
      <c r="K106" s="8">
        <v>29.3</v>
      </c>
      <c r="L106" s="8">
        <v>21.6</v>
      </c>
      <c r="M106" s="8">
        <f t="shared" si="18"/>
        <v>25.450000000000003</v>
      </c>
      <c r="N106" s="9">
        <v>5.22</v>
      </c>
      <c r="O106" s="8">
        <f t="shared" si="19"/>
        <v>4.3561241682876775</v>
      </c>
      <c r="P106" s="17">
        <f t="shared" si="20"/>
        <v>5.19907142857143</v>
      </c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2016</v>
      </c>
      <c r="C107" s="2">
        <v>12</v>
      </c>
      <c r="D107" s="2" t="s">
        <v>40</v>
      </c>
      <c r="E107" s="12">
        <v>507</v>
      </c>
      <c r="F107" s="8">
        <v>8.2</v>
      </c>
      <c r="G107" s="8">
        <v>0</v>
      </c>
      <c r="H107" s="12">
        <v>75</v>
      </c>
      <c r="I107" s="8">
        <v>10.4</v>
      </c>
      <c r="J107" s="8">
        <v>10</v>
      </c>
      <c r="K107" s="8">
        <v>29.5</v>
      </c>
      <c r="L107" s="8">
        <v>19.3</v>
      </c>
      <c r="M107" s="8">
        <f t="shared" si="18"/>
        <v>24.4</v>
      </c>
      <c r="N107" s="9">
        <v>4.98</v>
      </c>
      <c r="O107" s="8">
        <f t="shared" si="19"/>
        <v>8.15544880509985</v>
      </c>
      <c r="P107" s="17">
        <f t="shared" si="20"/>
        <v>4.984571428571429</v>
      </c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2016</v>
      </c>
      <c r="C108" s="2">
        <v>13</v>
      </c>
      <c r="D108" s="2" t="s">
        <v>40</v>
      </c>
      <c r="E108" s="12">
        <v>426</v>
      </c>
      <c r="F108" s="8">
        <v>5.9</v>
      </c>
      <c r="G108" s="8">
        <v>0</v>
      </c>
      <c r="H108" s="12">
        <v>82</v>
      </c>
      <c r="I108" s="8">
        <v>10.8</v>
      </c>
      <c r="J108" s="8">
        <v>16.5</v>
      </c>
      <c r="K108" s="8">
        <v>27.5</v>
      </c>
      <c r="L108" s="8">
        <v>18.8</v>
      </c>
      <c r="M108" s="8">
        <f t="shared" si="18"/>
        <v>23.15</v>
      </c>
      <c r="N108" s="9">
        <v>4.73</v>
      </c>
      <c r="O108" s="8">
        <f t="shared" si="19"/>
        <v>5.858842121653686</v>
      </c>
      <c r="P108" s="17">
        <f t="shared" si="20"/>
        <v>4.729214285714287</v>
      </c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2016</v>
      </c>
      <c r="C109" s="2">
        <v>14</v>
      </c>
      <c r="D109" s="2" t="s">
        <v>40</v>
      </c>
      <c r="E109" s="12">
        <v>466</v>
      </c>
      <c r="F109" s="8">
        <v>9.2</v>
      </c>
      <c r="G109" s="8">
        <v>0</v>
      </c>
      <c r="H109" s="12">
        <v>76</v>
      </c>
      <c r="I109" s="8">
        <v>10.6</v>
      </c>
      <c r="J109" s="8">
        <v>6.2</v>
      </c>
      <c r="K109" s="8">
        <v>32.6</v>
      </c>
      <c r="L109" s="8">
        <v>19.1</v>
      </c>
      <c r="M109" s="8">
        <f t="shared" si="18"/>
        <v>25.85</v>
      </c>
      <c r="N109" s="9">
        <v>8.36</v>
      </c>
      <c r="O109" s="8">
        <f t="shared" si="19"/>
        <v>6.992968878911051</v>
      </c>
      <c r="P109" s="17">
        <f t="shared" si="20"/>
        <v>5.280785714285716</v>
      </c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2016</v>
      </c>
      <c r="C110" s="2">
        <v>15</v>
      </c>
      <c r="D110" s="2" t="s">
        <v>40</v>
      </c>
      <c r="E110" s="12">
        <v>362</v>
      </c>
      <c r="F110" s="8">
        <v>3.9</v>
      </c>
      <c r="G110" s="8">
        <v>33</v>
      </c>
      <c r="H110" s="12">
        <v>86</v>
      </c>
      <c r="I110" s="8">
        <v>11</v>
      </c>
      <c r="J110" s="8">
        <v>4.5</v>
      </c>
      <c r="K110" s="8">
        <v>31</v>
      </c>
      <c r="L110" s="8">
        <v>20.2</v>
      </c>
      <c r="M110" s="8">
        <f t="shared" si="18"/>
        <v>25.6</v>
      </c>
      <c r="N110" s="9">
        <v>5.23</v>
      </c>
      <c r="O110" s="8">
        <f t="shared" si="19"/>
        <v>4.044239310041901</v>
      </c>
      <c r="P110" s="17">
        <f t="shared" si="20"/>
        <v>5.229714285714286</v>
      </c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2016</v>
      </c>
      <c r="C111" s="2">
        <v>16</v>
      </c>
      <c r="D111" s="2" t="s">
        <v>40</v>
      </c>
      <c r="E111" s="12">
        <v>318</v>
      </c>
      <c r="F111" s="8">
        <v>4.4</v>
      </c>
      <c r="G111" s="8">
        <v>1.6</v>
      </c>
      <c r="H111" s="12">
        <v>89</v>
      </c>
      <c r="I111" s="8">
        <v>5.2</v>
      </c>
      <c r="J111" s="8">
        <v>2.5</v>
      </c>
      <c r="K111" s="8">
        <v>29</v>
      </c>
      <c r="L111" s="8">
        <v>19.6</v>
      </c>
      <c r="M111" s="8">
        <f t="shared" si="18"/>
        <v>24.3</v>
      </c>
      <c r="N111" s="9">
        <v>6.5</v>
      </c>
      <c r="O111" s="8">
        <f t="shared" si="19"/>
        <v>2.7966998770588</v>
      </c>
      <c r="P111" s="17">
        <f t="shared" si="20"/>
        <v>4.964142857142858</v>
      </c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2016</v>
      </c>
      <c r="C112" s="2">
        <v>17</v>
      </c>
      <c r="D112" s="2" t="s">
        <v>40</v>
      </c>
      <c r="E112" s="12">
        <v>496</v>
      </c>
      <c r="F112" s="8">
        <v>9.9</v>
      </c>
      <c r="G112" s="8">
        <v>0</v>
      </c>
      <c r="H112" s="12">
        <v>78</v>
      </c>
      <c r="I112" s="8">
        <v>6.7</v>
      </c>
      <c r="J112" s="8">
        <v>2.8</v>
      </c>
      <c r="K112" s="8">
        <v>31.3</v>
      </c>
      <c r="L112" s="8">
        <v>19.9</v>
      </c>
      <c r="M112" s="8">
        <f t="shared" si="18"/>
        <v>25.6</v>
      </c>
      <c r="N112" s="9">
        <v>7.48</v>
      </c>
      <c r="O112" s="8">
        <f t="shared" si="19"/>
        <v>7.843563946854076</v>
      </c>
      <c r="P112" s="17">
        <f t="shared" si="20"/>
        <v>5.229714285714286</v>
      </c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2016</v>
      </c>
      <c r="C113" s="2">
        <v>18</v>
      </c>
      <c r="D113" s="2" t="s">
        <v>40</v>
      </c>
      <c r="E113" s="12">
        <v>586</v>
      </c>
      <c r="F113" s="8">
        <v>10.4</v>
      </c>
      <c r="G113" s="8">
        <v>0</v>
      </c>
      <c r="H113" s="12">
        <v>73</v>
      </c>
      <c r="I113" s="8">
        <v>8.8</v>
      </c>
      <c r="J113" s="8">
        <v>5.4</v>
      </c>
      <c r="K113" s="8">
        <v>32.1</v>
      </c>
      <c r="L113" s="8">
        <v>18.4</v>
      </c>
      <c r="M113" s="8">
        <f t="shared" si="18"/>
        <v>25.25</v>
      </c>
      <c r="N113" s="9">
        <v>5.16</v>
      </c>
      <c r="O113" s="8">
        <f t="shared" si="19"/>
        <v>10.395349150683147</v>
      </c>
      <c r="P113" s="17">
        <f t="shared" si="20"/>
        <v>5.158214285714287</v>
      </c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2016</v>
      </c>
      <c r="C114" s="2">
        <v>19</v>
      </c>
      <c r="D114" s="2" t="s">
        <v>40</v>
      </c>
      <c r="E114" s="12">
        <v>629</v>
      </c>
      <c r="F114" s="8">
        <v>11.6</v>
      </c>
      <c r="G114" s="8">
        <v>0</v>
      </c>
      <c r="H114" s="12">
        <v>69</v>
      </c>
      <c r="I114" s="8">
        <v>8.3</v>
      </c>
      <c r="J114" s="8">
        <v>7.2</v>
      </c>
      <c r="K114" s="8">
        <v>31.7</v>
      </c>
      <c r="L114" s="8">
        <v>19.1</v>
      </c>
      <c r="M114" s="8">
        <f t="shared" si="18"/>
        <v>25.4</v>
      </c>
      <c r="N114" s="9">
        <v>5.19</v>
      </c>
      <c r="O114" s="8">
        <f t="shared" si="19"/>
        <v>11.614535414734814</v>
      </c>
      <c r="P114" s="17">
        <f t="shared" si="20"/>
        <v>5.1888571428571435</v>
      </c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2016</v>
      </c>
      <c r="C115" s="2">
        <v>20</v>
      </c>
      <c r="D115" s="2" t="s">
        <v>40</v>
      </c>
      <c r="E115" s="12">
        <v>576</v>
      </c>
      <c r="F115" s="8">
        <v>10.1</v>
      </c>
      <c r="G115" s="8">
        <v>0</v>
      </c>
      <c r="H115" s="12">
        <v>74</v>
      </c>
      <c r="I115" s="8">
        <v>8.9</v>
      </c>
      <c r="J115" s="8">
        <v>4.8</v>
      </c>
      <c r="K115" s="8">
        <v>31.3</v>
      </c>
      <c r="L115" s="8">
        <v>17.9</v>
      </c>
      <c r="M115" s="8">
        <f t="shared" si="18"/>
        <v>24.6</v>
      </c>
      <c r="N115" s="9">
        <v>5.03</v>
      </c>
      <c r="O115" s="8">
        <f t="shared" si="19"/>
        <v>10.111817461368805</v>
      </c>
      <c r="P115" s="17">
        <f t="shared" si="20"/>
        <v>5.025428571428573</v>
      </c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2016</v>
      </c>
      <c r="C116" s="2">
        <v>21</v>
      </c>
      <c r="D116" s="2" t="s">
        <v>40</v>
      </c>
      <c r="E116" s="12">
        <v>478</v>
      </c>
      <c r="F116" s="8">
        <v>9.7</v>
      </c>
      <c r="G116" s="8">
        <v>0</v>
      </c>
      <c r="H116" s="12">
        <v>75</v>
      </c>
      <c r="I116" s="8">
        <v>4.8</v>
      </c>
      <c r="J116" s="8">
        <v>4.2</v>
      </c>
      <c r="K116" s="8">
        <v>33.3</v>
      </c>
      <c r="L116" s="8">
        <v>18.2</v>
      </c>
      <c r="M116" s="8">
        <f t="shared" si="18"/>
        <v>25.75</v>
      </c>
      <c r="N116" s="9">
        <v>8.4</v>
      </c>
      <c r="O116" s="8">
        <f t="shared" si="19"/>
        <v>7.333206906088262</v>
      </c>
      <c r="P116" s="17">
        <f t="shared" si="20"/>
        <v>5.260357142857144</v>
      </c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2016</v>
      </c>
      <c r="C117" s="2">
        <v>22</v>
      </c>
      <c r="D117" s="2" t="s">
        <v>40</v>
      </c>
      <c r="E117" s="12">
        <v>237</v>
      </c>
      <c r="F117" s="8">
        <v>2.7</v>
      </c>
      <c r="G117" s="8">
        <v>10.2</v>
      </c>
      <c r="H117" s="12">
        <v>90</v>
      </c>
      <c r="I117" s="8">
        <v>18.8</v>
      </c>
      <c r="J117" s="8">
        <v>3</v>
      </c>
      <c r="K117" s="8">
        <v>31.2</v>
      </c>
      <c r="L117" s="8">
        <v>20.4</v>
      </c>
      <c r="M117" s="8">
        <f t="shared" si="18"/>
        <v>25.799999999999997</v>
      </c>
      <c r="N117" s="9">
        <v>6.68</v>
      </c>
      <c r="O117" s="8">
        <f t="shared" si="19"/>
        <v>0.500093193612634</v>
      </c>
      <c r="P117" s="17">
        <f t="shared" si="20"/>
        <v>5.270571428571429</v>
      </c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2016</v>
      </c>
      <c r="C118" s="2">
        <v>23</v>
      </c>
      <c r="D118" s="2" t="s">
        <v>40</v>
      </c>
      <c r="E118" s="12">
        <v>411</v>
      </c>
      <c r="F118" s="8">
        <v>7.6</v>
      </c>
      <c r="G118" s="8">
        <v>7.4</v>
      </c>
      <c r="H118" s="12">
        <v>87</v>
      </c>
      <c r="I118" s="8">
        <v>10.4</v>
      </c>
      <c r="J118" s="8">
        <v>3.7</v>
      </c>
      <c r="K118" s="8">
        <v>31.7</v>
      </c>
      <c r="L118" s="8">
        <v>19.1</v>
      </c>
      <c r="M118" s="8">
        <f t="shared" si="18"/>
        <v>25.4</v>
      </c>
      <c r="N118" s="9">
        <v>7.14</v>
      </c>
      <c r="O118" s="8">
        <f t="shared" si="19"/>
        <v>5.4335445876821735</v>
      </c>
      <c r="P118" s="17">
        <f t="shared" si="20"/>
        <v>5.1888571428571435</v>
      </c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2016</v>
      </c>
      <c r="C119" s="2">
        <v>24</v>
      </c>
      <c r="D119" s="2" t="s">
        <v>40</v>
      </c>
      <c r="E119" s="12">
        <v>465</v>
      </c>
      <c r="F119" s="8">
        <v>7</v>
      </c>
      <c r="G119" s="8">
        <v>0</v>
      </c>
      <c r="H119" s="12">
        <v>84</v>
      </c>
      <c r="I119" s="8">
        <v>5.5</v>
      </c>
      <c r="J119" s="8">
        <v>5.1</v>
      </c>
      <c r="K119" s="8">
        <v>29.1</v>
      </c>
      <c r="L119" s="8">
        <v>19</v>
      </c>
      <c r="M119" s="8">
        <f t="shared" si="18"/>
        <v>24.05</v>
      </c>
      <c r="N119" s="9">
        <v>4.91</v>
      </c>
      <c r="O119" s="8">
        <f t="shared" si="19"/>
        <v>6.964615709979617</v>
      </c>
      <c r="P119" s="17">
        <f t="shared" si="20"/>
        <v>4.913071428571429</v>
      </c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2016</v>
      </c>
      <c r="C120" s="2">
        <v>25</v>
      </c>
      <c r="D120" s="2" t="s">
        <v>40</v>
      </c>
      <c r="E120" s="12">
        <v>295</v>
      </c>
      <c r="F120" s="8">
        <v>2.1</v>
      </c>
      <c r="G120" s="8">
        <v>7.4</v>
      </c>
      <c r="H120" s="12">
        <v>93</v>
      </c>
      <c r="I120" s="8">
        <v>12.3</v>
      </c>
      <c r="J120" s="8">
        <v>4.5</v>
      </c>
      <c r="K120" s="8">
        <v>28.5</v>
      </c>
      <c r="L120" s="8">
        <v>20.1</v>
      </c>
      <c r="M120" s="8">
        <f t="shared" si="18"/>
        <v>24.3</v>
      </c>
      <c r="N120" s="9">
        <v>4.96</v>
      </c>
      <c r="O120" s="8">
        <f t="shared" si="19"/>
        <v>2.1445769916358146</v>
      </c>
      <c r="P120" s="17">
        <f t="shared" si="20"/>
        <v>4.964142857142858</v>
      </c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2016</v>
      </c>
      <c r="C121" s="2">
        <v>26</v>
      </c>
      <c r="D121" s="2" t="s">
        <v>40</v>
      </c>
      <c r="E121" s="12">
        <v>408</v>
      </c>
      <c r="F121" s="8">
        <v>5.3</v>
      </c>
      <c r="G121" s="8">
        <v>0</v>
      </c>
      <c r="H121" s="12">
        <v>87</v>
      </c>
      <c r="I121" s="8">
        <v>7.7</v>
      </c>
      <c r="J121" s="8">
        <v>6</v>
      </c>
      <c r="K121" s="8">
        <v>29.1</v>
      </c>
      <c r="L121" s="8">
        <v>19.3</v>
      </c>
      <c r="M121" s="8">
        <f t="shared" si="18"/>
        <v>24.200000000000003</v>
      </c>
      <c r="N121" s="9">
        <v>4.94</v>
      </c>
      <c r="O121" s="8">
        <f t="shared" si="19"/>
        <v>5.3484850808878726</v>
      </c>
      <c r="P121" s="17">
        <f t="shared" si="20"/>
        <v>4.943714285714287</v>
      </c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2016</v>
      </c>
      <c r="C122" s="2">
        <v>27</v>
      </c>
      <c r="D122" s="2" t="s">
        <v>40</v>
      </c>
      <c r="E122" s="12">
        <v>452</v>
      </c>
      <c r="F122" s="8">
        <v>6.6</v>
      </c>
      <c r="G122" s="8">
        <v>0.6</v>
      </c>
      <c r="H122" s="12">
        <v>89</v>
      </c>
      <c r="I122" s="8">
        <v>10.3</v>
      </c>
      <c r="J122" s="8">
        <v>3.9</v>
      </c>
      <c r="K122" s="8">
        <v>30.9</v>
      </c>
      <c r="L122" s="8">
        <v>20.5</v>
      </c>
      <c r="M122" s="8">
        <f t="shared" si="18"/>
        <v>25.7</v>
      </c>
      <c r="N122" s="9">
        <v>5.25</v>
      </c>
      <c r="O122" s="8">
        <f t="shared" si="19"/>
        <v>6.596024513870972</v>
      </c>
      <c r="P122" s="17">
        <f t="shared" si="20"/>
        <v>5.250142857142858</v>
      </c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2016</v>
      </c>
      <c r="C123" s="2">
        <v>28</v>
      </c>
      <c r="D123" s="2" t="s">
        <v>40</v>
      </c>
      <c r="E123" s="12">
        <v>459</v>
      </c>
      <c r="F123" s="8">
        <v>10.6</v>
      </c>
      <c r="G123" s="8">
        <v>0</v>
      </c>
      <c r="H123" s="12">
        <v>83</v>
      </c>
      <c r="I123" s="8">
        <v>12.4</v>
      </c>
      <c r="J123" s="8">
        <v>3.1</v>
      </c>
      <c r="K123" s="8">
        <v>30.9</v>
      </c>
      <c r="L123" s="8">
        <v>20</v>
      </c>
      <c r="M123" s="8">
        <f t="shared" si="18"/>
        <v>25.45</v>
      </c>
      <c r="N123" s="9">
        <v>6.88</v>
      </c>
      <c r="O123" s="8">
        <f t="shared" si="19"/>
        <v>6.794496696391013</v>
      </c>
      <c r="P123" s="17">
        <f t="shared" si="20"/>
        <v>5.199071428571429</v>
      </c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2016</v>
      </c>
      <c r="C124" s="2">
        <v>29</v>
      </c>
      <c r="D124" s="2" t="s">
        <v>40</v>
      </c>
      <c r="E124" s="12">
        <v>438</v>
      </c>
      <c r="F124" s="8">
        <v>9.9</v>
      </c>
      <c r="G124" s="8">
        <v>0</v>
      </c>
      <c r="H124" s="12">
        <v>80</v>
      </c>
      <c r="I124" s="8">
        <v>7.2</v>
      </c>
      <c r="J124" s="8">
        <v>1.8</v>
      </c>
      <c r="K124" s="8">
        <v>32.5</v>
      </c>
      <c r="L124" s="8">
        <v>19.6</v>
      </c>
      <c r="M124" s="8">
        <f t="shared" si="18"/>
        <v>26.05</v>
      </c>
      <c r="N124" s="9">
        <v>7.52</v>
      </c>
      <c r="O124" s="8">
        <f t="shared" si="19"/>
        <v>6.199080148830895</v>
      </c>
      <c r="P124" s="17">
        <f t="shared" si="20"/>
        <v>5.321642857142859</v>
      </c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2016</v>
      </c>
      <c r="C125" s="2">
        <v>30</v>
      </c>
      <c r="D125" s="2" t="s">
        <v>40</v>
      </c>
      <c r="E125" s="12">
        <v>419</v>
      </c>
      <c r="F125" s="8">
        <v>8.4</v>
      </c>
      <c r="G125" s="8">
        <v>0</v>
      </c>
      <c r="H125" s="12">
        <v>78</v>
      </c>
      <c r="I125" s="8">
        <v>9.4</v>
      </c>
      <c r="J125" s="8">
        <v>2.8</v>
      </c>
      <c r="K125" s="8">
        <v>32.1</v>
      </c>
      <c r="L125" s="8">
        <v>20.4</v>
      </c>
      <c r="M125" s="8">
        <f t="shared" si="18"/>
        <v>26.25</v>
      </c>
      <c r="N125" s="9">
        <v>8.13</v>
      </c>
      <c r="O125" s="8">
        <f t="shared" si="19"/>
        <v>5.6603699391336475</v>
      </c>
      <c r="P125" s="17">
        <f t="shared" si="20"/>
        <v>5.362500000000002</v>
      </c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2016</v>
      </c>
      <c r="C126" s="2">
        <v>31</v>
      </c>
      <c r="D126" s="2" t="s">
        <v>40</v>
      </c>
      <c r="E126" s="12">
        <v>498</v>
      </c>
      <c r="F126" s="8">
        <v>8.5</v>
      </c>
      <c r="G126" s="8">
        <v>0</v>
      </c>
      <c r="H126" s="12">
        <v>73</v>
      </c>
      <c r="I126" s="8">
        <v>9.2</v>
      </c>
      <c r="J126" s="8">
        <v>1.8</v>
      </c>
      <c r="K126" s="8">
        <v>33.3</v>
      </c>
      <c r="L126" s="8">
        <v>20.2</v>
      </c>
      <c r="M126" s="8">
        <f t="shared" si="18"/>
        <v>26.75</v>
      </c>
      <c r="N126" s="9">
        <v>8.51</v>
      </c>
      <c r="O126" s="8">
        <f t="shared" si="19"/>
        <v>7.900270284716943</v>
      </c>
      <c r="P126" s="17">
        <f t="shared" si="20"/>
        <v>5.4646428571428585</v>
      </c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21" ref="E128:N128">AVERAGE(E96:E126)</f>
        <v>425.741935483871</v>
      </c>
      <c r="F128" s="16">
        <f t="shared" si="21"/>
        <v>7.048387096774194</v>
      </c>
      <c r="G128" s="16">
        <f t="shared" si="21"/>
        <v>4.087096774193548</v>
      </c>
      <c r="H128" s="16">
        <f t="shared" si="21"/>
        <v>82.93548387096774</v>
      </c>
      <c r="I128" s="16">
        <f t="shared" si="21"/>
        <v>9.693548387096772</v>
      </c>
      <c r="J128" s="16">
        <f t="shared" si="21"/>
        <v>5.432258064516129</v>
      </c>
      <c r="K128" s="16">
        <f t="shared" si="21"/>
        <v>30.45483870967742</v>
      </c>
      <c r="L128" s="16">
        <f t="shared" si="21"/>
        <v>19.5741935483871</v>
      </c>
      <c r="M128" s="16">
        <f t="shared" si="21"/>
        <v>25.014516129032256</v>
      </c>
      <c r="N128" s="16">
        <f t="shared" si="21"/>
        <v>5.9880645161290325</v>
      </c>
      <c r="O128" s="10"/>
      <c r="Q128" s="13"/>
    </row>
    <row r="129" spans="1:14" ht="11.25">
      <c r="A129" s="1" t="s">
        <v>33</v>
      </c>
      <c r="E129" s="12">
        <f aca="true" t="shared" si="22" ref="E129:N129">SUM(E96:E126)</f>
        <v>13198</v>
      </c>
      <c r="F129" s="8">
        <f t="shared" si="22"/>
        <v>218.5</v>
      </c>
      <c r="G129" s="8">
        <f t="shared" si="22"/>
        <v>126.7</v>
      </c>
      <c r="H129" s="12">
        <f t="shared" si="22"/>
        <v>2571</v>
      </c>
      <c r="I129" s="8">
        <f t="shared" si="22"/>
        <v>300.49999999999994</v>
      </c>
      <c r="J129" s="8">
        <f t="shared" si="22"/>
        <v>168.4</v>
      </c>
      <c r="K129" s="8">
        <f t="shared" si="22"/>
        <v>944.1</v>
      </c>
      <c r="L129" s="8">
        <f t="shared" si="22"/>
        <v>606.8000000000001</v>
      </c>
      <c r="M129" s="8">
        <f t="shared" si="22"/>
        <v>775.4499999999999</v>
      </c>
      <c r="N129" s="9">
        <f t="shared" si="22"/>
        <v>185.63</v>
      </c>
    </row>
    <row r="130" spans="1:14" ht="11.25">
      <c r="A130" s="1" t="s">
        <v>34</v>
      </c>
      <c r="E130" s="12">
        <f aca="true" t="shared" si="23" ref="E130:N130">STDEVP(E96:E126)</f>
        <v>104.62127327680712</v>
      </c>
      <c r="F130" s="8">
        <f t="shared" si="23"/>
        <v>2.929369740398527</v>
      </c>
      <c r="G130" s="8">
        <f t="shared" si="23"/>
        <v>8.548712105811852</v>
      </c>
      <c r="H130" s="12">
        <f t="shared" si="23"/>
        <v>7.330605237834435</v>
      </c>
      <c r="I130" s="8">
        <f t="shared" si="23"/>
        <v>2.8408239926711665</v>
      </c>
      <c r="J130" s="8">
        <f t="shared" si="23"/>
        <v>3.1132792686121884</v>
      </c>
      <c r="K130" s="8">
        <f t="shared" si="23"/>
        <v>2.2479867279021573</v>
      </c>
      <c r="L130" s="8">
        <f t="shared" si="23"/>
        <v>0.9245636257298642</v>
      </c>
      <c r="M130" s="8">
        <f t="shared" si="23"/>
        <v>1.2424736998830916</v>
      </c>
      <c r="N130" s="9">
        <f t="shared" si="23"/>
        <v>1.5363896081709654</v>
      </c>
    </row>
    <row r="131" spans="1:14" ht="11.25">
      <c r="A131" s="1" t="s">
        <v>35</v>
      </c>
      <c r="E131" s="12">
        <f aca="true" t="shared" si="24" ref="E131:N131">VARP(E96:E126)</f>
        <v>10945.610822060355</v>
      </c>
      <c r="F131" s="8">
        <f t="shared" si="24"/>
        <v>8.581207075962533</v>
      </c>
      <c r="G131" s="8">
        <f t="shared" si="24"/>
        <v>73.08047866805411</v>
      </c>
      <c r="H131" s="12">
        <f t="shared" si="24"/>
        <v>53.73777315296566</v>
      </c>
      <c r="I131" s="8">
        <f t="shared" si="24"/>
        <v>8.070280957336147</v>
      </c>
      <c r="J131" s="8">
        <f t="shared" si="24"/>
        <v>9.692507804370443</v>
      </c>
      <c r="K131" s="8">
        <f t="shared" si="24"/>
        <v>5.0534443288242485</v>
      </c>
      <c r="L131" s="8">
        <f t="shared" si="24"/>
        <v>0.8548178980227523</v>
      </c>
      <c r="M131" s="8">
        <f t="shared" si="24"/>
        <v>1.5437408949011786</v>
      </c>
      <c r="N131" s="9">
        <f t="shared" si="24"/>
        <v>2.3604930280957324</v>
      </c>
    </row>
    <row r="132" spans="1:14" ht="11.25">
      <c r="A132" s="1" t="s">
        <v>36</v>
      </c>
      <c r="E132" s="12">
        <f aca="true" t="shared" si="25" ref="E132:N132">MAX(E96:E126)</f>
        <v>629</v>
      </c>
      <c r="F132" s="8">
        <f t="shared" si="25"/>
        <v>11.6</v>
      </c>
      <c r="G132" s="8">
        <f t="shared" si="25"/>
        <v>35.3</v>
      </c>
      <c r="H132" s="12">
        <f t="shared" si="25"/>
        <v>98</v>
      </c>
      <c r="I132" s="8">
        <f t="shared" si="25"/>
        <v>18.8</v>
      </c>
      <c r="J132" s="8">
        <f t="shared" si="25"/>
        <v>16.5</v>
      </c>
      <c r="K132" s="8">
        <f t="shared" si="25"/>
        <v>33.3</v>
      </c>
      <c r="L132" s="8">
        <f t="shared" si="25"/>
        <v>21.8</v>
      </c>
      <c r="M132" s="8">
        <f t="shared" si="25"/>
        <v>26.85</v>
      </c>
      <c r="N132" s="9">
        <f t="shared" si="25"/>
        <v>8.62</v>
      </c>
    </row>
    <row r="133" spans="1:14" ht="11.25">
      <c r="A133" s="1" t="s">
        <v>37</v>
      </c>
      <c r="C133" s="6" t="s">
        <v>13</v>
      </c>
      <c r="E133" s="12">
        <f aca="true" t="shared" si="26" ref="E133:N133">MIN(E96:E126)</f>
        <v>153</v>
      </c>
      <c r="F133" s="8">
        <f t="shared" si="26"/>
        <v>0</v>
      </c>
      <c r="G133" s="8">
        <f t="shared" si="26"/>
        <v>0</v>
      </c>
      <c r="H133" s="12">
        <f t="shared" si="26"/>
        <v>69</v>
      </c>
      <c r="I133" s="8">
        <f t="shared" si="26"/>
        <v>4.8</v>
      </c>
      <c r="J133" s="8">
        <f t="shared" si="26"/>
        <v>1.6</v>
      </c>
      <c r="K133" s="8">
        <f t="shared" si="26"/>
        <v>22.4</v>
      </c>
      <c r="L133" s="8">
        <f t="shared" si="26"/>
        <v>17.9</v>
      </c>
      <c r="M133" s="8">
        <f t="shared" si="26"/>
        <v>20.6</v>
      </c>
      <c r="N133" s="9">
        <f t="shared" si="26"/>
        <v>3.14</v>
      </c>
    </row>
    <row r="134" spans="1:4" ht="11.25">
      <c r="A134" s="1" t="s">
        <v>38</v>
      </c>
      <c r="C134" s="22">
        <v>14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2016</v>
      </c>
      <c r="C141" s="2">
        <v>1</v>
      </c>
      <c r="D141" s="2" t="s">
        <v>41</v>
      </c>
      <c r="E141" s="12">
        <v>523</v>
      </c>
      <c r="F141" s="8">
        <v>10.9</v>
      </c>
      <c r="G141" s="8">
        <v>0</v>
      </c>
      <c r="H141" s="12">
        <v>74</v>
      </c>
      <c r="I141" s="8">
        <v>10.3</v>
      </c>
      <c r="J141" s="8">
        <v>5.8</v>
      </c>
      <c r="K141" s="8">
        <v>31.9</v>
      </c>
      <c r="L141" s="8">
        <v>19.6</v>
      </c>
      <c r="M141" s="8">
        <f aca="true" t="shared" si="27" ref="M141:M170">AVERAGE(K141:L141)</f>
        <v>25.75</v>
      </c>
      <c r="N141" s="9">
        <v>4.41</v>
      </c>
      <c r="O141" s="8">
        <f>(((E141/708)-0.26)*11.6)/0.51</f>
        <v>10.888091281710423</v>
      </c>
      <c r="P141" s="17">
        <f>((708/59)*0.01)*M141/0.7</f>
        <v>4.414285714285715</v>
      </c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2016</v>
      </c>
      <c r="C142" s="2">
        <v>2</v>
      </c>
      <c r="D142" s="2" t="s">
        <v>41</v>
      </c>
      <c r="E142" s="12">
        <v>537</v>
      </c>
      <c r="F142" s="8">
        <v>11.3</v>
      </c>
      <c r="G142" s="8">
        <v>0</v>
      </c>
      <c r="H142" s="12">
        <v>74</v>
      </c>
      <c r="I142" s="8">
        <v>4.8</v>
      </c>
      <c r="J142" s="8">
        <v>3.9</v>
      </c>
      <c r="K142" s="8">
        <v>31.9</v>
      </c>
      <c r="L142" s="8">
        <v>18.8</v>
      </c>
      <c r="M142" s="8">
        <f t="shared" si="27"/>
        <v>25.35</v>
      </c>
      <c r="N142" s="9">
        <v>4.35</v>
      </c>
      <c r="O142" s="8">
        <f aca="true" t="shared" si="28" ref="O142:O170">(((E142/708)-0.26)*11.6)/0.51</f>
        <v>11.337853107344632</v>
      </c>
      <c r="P142" s="17">
        <f aca="true" t="shared" si="29" ref="P142:P170">((708/59)*0.01)*M142/0.7</f>
        <v>4.345714285714286</v>
      </c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2016</v>
      </c>
      <c r="C143" s="2">
        <v>3</v>
      </c>
      <c r="D143" s="2" t="s">
        <v>41</v>
      </c>
      <c r="E143" s="12">
        <v>570</v>
      </c>
      <c r="F143" s="8">
        <v>12</v>
      </c>
      <c r="G143" s="8">
        <v>0</v>
      </c>
      <c r="H143" s="12">
        <v>68</v>
      </c>
      <c r="I143" s="8">
        <v>6.7</v>
      </c>
      <c r="J143" s="8">
        <v>6</v>
      </c>
      <c r="K143" s="8">
        <v>32.9</v>
      </c>
      <c r="L143" s="8">
        <v>18.7</v>
      </c>
      <c r="M143" s="8">
        <f t="shared" si="27"/>
        <v>25.799999999999997</v>
      </c>
      <c r="N143" s="9">
        <v>4.42</v>
      </c>
      <c r="O143" s="8">
        <f t="shared" si="28"/>
        <v>12.398005982053837</v>
      </c>
      <c r="P143" s="17">
        <f t="shared" si="29"/>
        <v>4.422857142857143</v>
      </c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2016</v>
      </c>
      <c r="C144" s="2">
        <v>4</v>
      </c>
      <c r="D144" s="2" t="s">
        <v>41</v>
      </c>
      <c r="E144" s="12">
        <v>444</v>
      </c>
      <c r="F144" s="8">
        <v>10.3</v>
      </c>
      <c r="G144" s="8">
        <v>0</v>
      </c>
      <c r="H144" s="12">
        <v>69</v>
      </c>
      <c r="I144" s="8">
        <v>10.7</v>
      </c>
      <c r="J144" s="8">
        <v>8.4</v>
      </c>
      <c r="K144" s="8">
        <v>32.8</v>
      </c>
      <c r="L144" s="8">
        <v>19.6</v>
      </c>
      <c r="M144" s="8">
        <f t="shared" si="27"/>
        <v>26.2</v>
      </c>
      <c r="N144" s="9">
        <v>4.49</v>
      </c>
      <c r="O144" s="8">
        <f t="shared" si="28"/>
        <v>8.350149551345961</v>
      </c>
      <c r="P144" s="17">
        <f t="shared" si="29"/>
        <v>4.491428571428571</v>
      </c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2016</v>
      </c>
      <c r="C145" s="2">
        <v>5</v>
      </c>
      <c r="D145" s="2" t="s">
        <v>41</v>
      </c>
      <c r="E145" s="12">
        <v>473</v>
      </c>
      <c r="F145" s="8">
        <v>10.5</v>
      </c>
      <c r="G145" s="8">
        <v>0</v>
      </c>
      <c r="H145" s="12">
        <v>71</v>
      </c>
      <c r="I145" s="8">
        <v>10.1</v>
      </c>
      <c r="J145" s="8">
        <v>4</v>
      </c>
      <c r="K145" s="8">
        <v>32.7</v>
      </c>
      <c r="L145" s="8">
        <v>19.4</v>
      </c>
      <c r="M145" s="8">
        <f t="shared" si="27"/>
        <v>26.05</v>
      </c>
      <c r="N145" s="9">
        <v>9.66</v>
      </c>
      <c r="O145" s="8">
        <f t="shared" si="28"/>
        <v>9.281799047302536</v>
      </c>
      <c r="P145" s="17">
        <f t="shared" si="29"/>
        <v>4.465714285714286</v>
      </c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2016</v>
      </c>
      <c r="C146" s="2">
        <v>6</v>
      </c>
      <c r="D146" s="2" t="s">
        <v>41</v>
      </c>
      <c r="E146" s="12">
        <v>456</v>
      </c>
      <c r="F146" s="8">
        <v>10.5</v>
      </c>
      <c r="G146" s="8">
        <v>0</v>
      </c>
      <c r="H146" s="12">
        <v>72</v>
      </c>
      <c r="I146" s="8">
        <v>4.3</v>
      </c>
      <c r="J146" s="8">
        <v>0.9</v>
      </c>
      <c r="K146" s="8">
        <v>32.3</v>
      </c>
      <c r="L146" s="8">
        <v>17.8</v>
      </c>
      <c r="M146" s="8">
        <f t="shared" si="27"/>
        <v>25.049999999999997</v>
      </c>
      <c r="N146" s="9">
        <v>7.6</v>
      </c>
      <c r="O146" s="8">
        <f t="shared" si="28"/>
        <v>8.735659687603853</v>
      </c>
      <c r="P146" s="17">
        <f t="shared" si="29"/>
        <v>4.294285714285714</v>
      </c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2016</v>
      </c>
      <c r="C147" s="2">
        <v>7</v>
      </c>
      <c r="D147" s="2" t="s">
        <v>41</v>
      </c>
      <c r="E147" s="12">
        <v>466</v>
      </c>
      <c r="F147" s="8">
        <v>10.5</v>
      </c>
      <c r="G147" s="8">
        <v>0</v>
      </c>
      <c r="H147" s="12">
        <v>67</v>
      </c>
      <c r="I147" s="8">
        <v>6.1</v>
      </c>
      <c r="J147" s="8">
        <v>0.9</v>
      </c>
      <c r="K147" s="8">
        <v>32.8</v>
      </c>
      <c r="L147" s="8">
        <v>17.6</v>
      </c>
      <c r="M147" s="8">
        <f t="shared" si="27"/>
        <v>25.2</v>
      </c>
      <c r="N147" s="9">
        <v>7.88</v>
      </c>
      <c r="O147" s="8">
        <f t="shared" si="28"/>
        <v>9.056918134485432</v>
      </c>
      <c r="P147" s="17">
        <f t="shared" si="29"/>
        <v>4.32</v>
      </c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2016</v>
      </c>
      <c r="C148" s="2">
        <v>8</v>
      </c>
      <c r="D148" s="2" t="s">
        <v>41</v>
      </c>
      <c r="E148" s="12">
        <v>563</v>
      </c>
      <c r="F148" s="8">
        <v>12</v>
      </c>
      <c r="G148" s="8">
        <v>0</v>
      </c>
      <c r="H148" s="12">
        <v>69</v>
      </c>
      <c r="I148" s="8">
        <v>5.7</v>
      </c>
      <c r="J148" s="8">
        <v>4.5</v>
      </c>
      <c r="K148" s="8">
        <v>32.8</v>
      </c>
      <c r="L148" s="8">
        <v>17.8</v>
      </c>
      <c r="M148" s="8">
        <f t="shared" si="27"/>
        <v>25.299999999999997</v>
      </c>
      <c r="N148" s="9">
        <v>4.34</v>
      </c>
      <c r="O148" s="8">
        <f t="shared" si="28"/>
        <v>12.173125069236733</v>
      </c>
      <c r="P148" s="17">
        <f t="shared" si="29"/>
        <v>4.337142857142857</v>
      </c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2016</v>
      </c>
      <c r="C149" s="2">
        <v>9</v>
      </c>
      <c r="D149" s="2" t="s">
        <v>41</v>
      </c>
      <c r="E149" s="12">
        <v>538</v>
      </c>
      <c r="F149" s="8">
        <v>11.4</v>
      </c>
      <c r="G149" s="8">
        <v>0</v>
      </c>
      <c r="H149" s="12">
        <v>66</v>
      </c>
      <c r="I149" s="8">
        <v>5.1</v>
      </c>
      <c r="J149" s="8">
        <v>4.6</v>
      </c>
      <c r="K149" s="8">
        <v>33.9</v>
      </c>
      <c r="L149" s="8">
        <v>18.9</v>
      </c>
      <c r="M149" s="8">
        <f t="shared" si="27"/>
        <v>26.4</v>
      </c>
      <c r="N149" s="9">
        <v>4.53</v>
      </c>
      <c r="O149" s="8">
        <f t="shared" si="28"/>
        <v>11.369978952032792</v>
      </c>
      <c r="P149" s="17">
        <f t="shared" si="29"/>
        <v>4.525714285714286</v>
      </c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2016</v>
      </c>
      <c r="C150" s="2">
        <v>10</v>
      </c>
      <c r="D150" s="2" t="s">
        <v>41</v>
      </c>
      <c r="E150" s="12">
        <v>538</v>
      </c>
      <c r="F150" s="8">
        <v>11.4</v>
      </c>
      <c r="G150" s="10">
        <v>0</v>
      </c>
      <c r="H150" s="12">
        <v>67</v>
      </c>
      <c r="I150" s="8">
        <v>8.6</v>
      </c>
      <c r="J150" s="8">
        <v>7</v>
      </c>
      <c r="K150" s="8">
        <v>34</v>
      </c>
      <c r="L150" s="8">
        <v>19.2</v>
      </c>
      <c r="M150" s="8">
        <f t="shared" si="27"/>
        <v>26.6</v>
      </c>
      <c r="N150" s="9">
        <v>4.56</v>
      </c>
      <c r="O150" s="8">
        <f t="shared" si="28"/>
        <v>11.369978952032792</v>
      </c>
      <c r="P150" s="17">
        <f t="shared" si="29"/>
        <v>4.5600000000000005</v>
      </c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2016</v>
      </c>
      <c r="C151" s="2">
        <v>11</v>
      </c>
      <c r="D151" s="2" t="s">
        <v>41</v>
      </c>
      <c r="E151" s="12">
        <v>348</v>
      </c>
      <c r="F151" s="8">
        <v>7.1</v>
      </c>
      <c r="G151" s="8">
        <v>0.6</v>
      </c>
      <c r="H151" s="12">
        <v>72</v>
      </c>
      <c r="I151" s="8">
        <v>9.3</v>
      </c>
      <c r="J151" s="8">
        <v>6.7</v>
      </c>
      <c r="K151" s="8">
        <v>32.5</v>
      </c>
      <c r="L151" s="8">
        <v>21.1</v>
      </c>
      <c r="M151" s="8">
        <f t="shared" si="27"/>
        <v>26.8</v>
      </c>
      <c r="N151" s="9">
        <v>7.38</v>
      </c>
      <c r="O151" s="8">
        <f t="shared" si="28"/>
        <v>5.266068461282819</v>
      </c>
      <c r="P151" s="17">
        <f t="shared" si="29"/>
        <v>4.594285714285714</v>
      </c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2016</v>
      </c>
      <c r="C152" s="2">
        <v>12</v>
      </c>
      <c r="D152" s="2" t="s">
        <v>41</v>
      </c>
      <c r="E152" s="12">
        <v>418</v>
      </c>
      <c r="F152" s="8">
        <v>8.3</v>
      </c>
      <c r="G152" s="8">
        <v>0</v>
      </c>
      <c r="H152" s="12">
        <v>70</v>
      </c>
      <c r="I152" s="8">
        <v>9.8</v>
      </c>
      <c r="J152" s="8">
        <v>7.3</v>
      </c>
      <c r="K152" s="8">
        <v>33.2</v>
      </c>
      <c r="L152" s="8">
        <v>20.8</v>
      </c>
      <c r="M152" s="8">
        <f t="shared" si="27"/>
        <v>27</v>
      </c>
      <c r="N152" s="9">
        <v>9.77</v>
      </c>
      <c r="O152" s="8">
        <f t="shared" si="28"/>
        <v>7.514877589453861</v>
      </c>
      <c r="P152" s="17">
        <f t="shared" si="29"/>
        <v>4.628571428571428</v>
      </c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2016</v>
      </c>
      <c r="C153" s="2">
        <v>13</v>
      </c>
      <c r="D153" s="2" t="s">
        <v>41</v>
      </c>
      <c r="E153" s="12">
        <v>390</v>
      </c>
      <c r="F153" s="8">
        <v>9.6</v>
      </c>
      <c r="G153" s="8">
        <v>0</v>
      </c>
      <c r="H153" s="12">
        <v>70</v>
      </c>
      <c r="I153" s="8">
        <v>4.8</v>
      </c>
      <c r="J153" s="8">
        <v>2.4</v>
      </c>
      <c r="K153" s="8">
        <v>32.1</v>
      </c>
      <c r="L153" s="8">
        <v>20.5</v>
      </c>
      <c r="M153" s="8">
        <f t="shared" si="27"/>
        <v>26.3</v>
      </c>
      <c r="N153" s="9">
        <v>9.73</v>
      </c>
      <c r="O153" s="8">
        <f t="shared" si="28"/>
        <v>6.615353938185442</v>
      </c>
      <c r="P153" s="17">
        <f t="shared" si="29"/>
        <v>4.508571428571429</v>
      </c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2016</v>
      </c>
      <c r="C154" s="2">
        <v>14</v>
      </c>
      <c r="D154" s="2" t="s">
        <v>41</v>
      </c>
      <c r="E154" s="12">
        <v>341</v>
      </c>
      <c r="F154" s="8">
        <v>6.7</v>
      </c>
      <c r="G154" s="8">
        <v>0</v>
      </c>
      <c r="H154" s="12">
        <v>68</v>
      </c>
      <c r="I154" s="8">
        <v>4.9</v>
      </c>
      <c r="J154" s="8">
        <v>1.8</v>
      </c>
      <c r="K154" s="8">
        <v>33.7</v>
      </c>
      <c r="L154" s="8">
        <v>20</v>
      </c>
      <c r="M154" s="8">
        <f t="shared" si="27"/>
        <v>26.85</v>
      </c>
      <c r="N154" s="9">
        <v>8.34</v>
      </c>
      <c r="O154" s="8">
        <f t="shared" si="28"/>
        <v>5.041187548465713</v>
      </c>
      <c r="P154" s="17">
        <f t="shared" si="29"/>
        <v>4.602857142857143</v>
      </c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2016</v>
      </c>
      <c r="C155" s="2">
        <v>15</v>
      </c>
      <c r="D155" s="2" t="s">
        <v>41</v>
      </c>
      <c r="E155" s="12">
        <v>406</v>
      </c>
      <c r="F155" s="8">
        <v>7.1</v>
      </c>
      <c r="G155" s="8">
        <v>0</v>
      </c>
      <c r="H155" s="12">
        <v>68</v>
      </c>
      <c r="I155" s="8">
        <v>6.1</v>
      </c>
      <c r="J155" s="8">
        <v>5</v>
      </c>
      <c r="K155" s="8">
        <v>33.4</v>
      </c>
      <c r="L155" s="8">
        <v>20.6</v>
      </c>
      <c r="M155" s="8">
        <f t="shared" si="27"/>
        <v>27</v>
      </c>
      <c r="N155" s="9">
        <v>4.63</v>
      </c>
      <c r="O155" s="8">
        <f t="shared" si="28"/>
        <v>7.129367453195966</v>
      </c>
      <c r="P155" s="17">
        <f t="shared" si="29"/>
        <v>4.628571428571428</v>
      </c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2016</v>
      </c>
      <c r="C156" s="2">
        <v>16</v>
      </c>
      <c r="D156" s="2" t="s">
        <v>41</v>
      </c>
      <c r="E156" s="12">
        <v>470</v>
      </c>
      <c r="F156" s="8">
        <v>9.2</v>
      </c>
      <c r="G156" s="8">
        <v>0</v>
      </c>
      <c r="H156" s="12">
        <v>65</v>
      </c>
      <c r="I156" s="8">
        <v>7</v>
      </c>
      <c r="J156" s="8">
        <v>5.8</v>
      </c>
      <c r="K156" s="8">
        <v>33.5</v>
      </c>
      <c r="L156" s="8">
        <v>18.9</v>
      </c>
      <c r="M156" s="8">
        <f t="shared" si="27"/>
        <v>26.2</v>
      </c>
      <c r="N156" s="9">
        <v>4.49</v>
      </c>
      <c r="O156" s="8">
        <f t="shared" si="28"/>
        <v>9.185421513238063</v>
      </c>
      <c r="P156" s="17">
        <f t="shared" si="29"/>
        <v>4.491428571428571</v>
      </c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2016</v>
      </c>
      <c r="C157" s="2">
        <v>17</v>
      </c>
      <c r="D157" s="2" t="s">
        <v>41</v>
      </c>
      <c r="E157" s="12">
        <v>495</v>
      </c>
      <c r="F157" s="8">
        <v>10</v>
      </c>
      <c r="G157" s="8">
        <v>0</v>
      </c>
      <c r="H157" s="12">
        <v>67</v>
      </c>
      <c r="I157" s="8">
        <v>9.6</v>
      </c>
      <c r="J157" s="8">
        <v>6.9</v>
      </c>
      <c r="K157" s="8">
        <v>32.6</v>
      </c>
      <c r="L157" s="8">
        <v>17.5</v>
      </c>
      <c r="M157" s="8">
        <f t="shared" si="27"/>
        <v>25.05</v>
      </c>
      <c r="N157" s="9">
        <v>4.29</v>
      </c>
      <c r="O157" s="8">
        <f t="shared" si="28"/>
        <v>9.988567630442008</v>
      </c>
      <c r="P157" s="17">
        <f t="shared" si="29"/>
        <v>4.2942857142857145</v>
      </c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2016</v>
      </c>
      <c r="C158" s="2">
        <v>18</v>
      </c>
      <c r="D158" s="2" t="s">
        <v>41</v>
      </c>
      <c r="E158" s="12">
        <v>423</v>
      </c>
      <c r="F158" s="8">
        <v>10.8</v>
      </c>
      <c r="G158" s="8">
        <v>0</v>
      </c>
      <c r="H158" s="12">
        <v>68</v>
      </c>
      <c r="I158" s="8">
        <v>6.9</v>
      </c>
      <c r="J158" s="8">
        <v>3.3</v>
      </c>
      <c r="K158" s="8">
        <v>33.5</v>
      </c>
      <c r="L158" s="8">
        <v>17.6</v>
      </c>
      <c r="M158" s="8">
        <f t="shared" si="27"/>
        <v>25.55</v>
      </c>
      <c r="N158" s="9">
        <v>9.06</v>
      </c>
      <c r="O158" s="8">
        <f t="shared" si="28"/>
        <v>7.675506812894648</v>
      </c>
      <c r="P158" s="17">
        <f t="shared" si="29"/>
        <v>4.38</v>
      </c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2016</v>
      </c>
      <c r="C159" s="2">
        <v>19</v>
      </c>
      <c r="D159" s="2" t="s">
        <v>41</v>
      </c>
      <c r="E159" s="12">
        <v>458</v>
      </c>
      <c r="F159" s="8">
        <v>10.4</v>
      </c>
      <c r="G159" s="8">
        <v>0</v>
      </c>
      <c r="H159" s="12">
        <v>68</v>
      </c>
      <c r="I159" s="8">
        <v>8.2</v>
      </c>
      <c r="J159" s="8">
        <v>3.8</v>
      </c>
      <c r="K159" s="8">
        <v>32.5</v>
      </c>
      <c r="L159" s="8">
        <v>18</v>
      </c>
      <c r="M159" s="8">
        <f t="shared" si="27"/>
        <v>25.25</v>
      </c>
      <c r="N159" s="9">
        <v>8.52</v>
      </c>
      <c r="O159" s="8">
        <f t="shared" si="28"/>
        <v>8.79991137698017</v>
      </c>
      <c r="P159" s="17">
        <f t="shared" si="29"/>
        <v>4.328571428571428</v>
      </c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2016</v>
      </c>
      <c r="C160" s="2">
        <v>20</v>
      </c>
      <c r="D160" s="2" t="s">
        <v>41</v>
      </c>
      <c r="E160" s="12">
        <v>472</v>
      </c>
      <c r="F160" s="8">
        <v>9.249673202614376</v>
      </c>
      <c r="G160" s="8">
        <v>0</v>
      </c>
      <c r="H160" s="12">
        <v>67</v>
      </c>
      <c r="I160" s="8">
        <v>6.4</v>
      </c>
      <c r="J160" s="8">
        <v>5.5</v>
      </c>
      <c r="K160" s="8">
        <v>33</v>
      </c>
      <c r="L160" s="8">
        <v>18.4</v>
      </c>
      <c r="M160" s="8">
        <f t="shared" si="27"/>
        <v>25.7</v>
      </c>
      <c r="N160" s="9">
        <v>4.405714285714286</v>
      </c>
      <c r="O160" s="8">
        <f t="shared" si="28"/>
        <v>9.249673202614376</v>
      </c>
      <c r="P160" s="17">
        <f t="shared" si="29"/>
        <v>4.405714285714286</v>
      </c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2016</v>
      </c>
      <c r="C161" s="2">
        <v>21</v>
      </c>
      <c r="D161" s="2" t="s">
        <v>41</v>
      </c>
      <c r="E161" s="12">
        <v>441</v>
      </c>
      <c r="F161" s="8">
        <v>8.253772017281488</v>
      </c>
      <c r="G161" s="8">
        <v>0</v>
      </c>
      <c r="H161" s="12">
        <v>66</v>
      </c>
      <c r="I161" s="8">
        <v>8.1</v>
      </c>
      <c r="J161" s="8">
        <v>6.4</v>
      </c>
      <c r="K161" s="8">
        <v>33</v>
      </c>
      <c r="L161" s="8">
        <v>17.8</v>
      </c>
      <c r="M161" s="8">
        <f t="shared" si="27"/>
        <v>25.4</v>
      </c>
      <c r="N161" s="9">
        <v>4.354285714285714</v>
      </c>
      <c r="O161" s="8">
        <f t="shared" si="28"/>
        <v>8.253772017281488</v>
      </c>
      <c r="P161" s="17">
        <f t="shared" si="29"/>
        <v>4.354285714285714</v>
      </c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2016</v>
      </c>
      <c r="C162" s="2">
        <v>22</v>
      </c>
      <c r="D162" s="2" t="s">
        <v>41</v>
      </c>
      <c r="E162" s="12">
        <v>456</v>
      </c>
      <c r="F162" s="8">
        <v>8.735659687603853</v>
      </c>
      <c r="G162" s="8">
        <v>0</v>
      </c>
      <c r="H162" s="12">
        <v>65</v>
      </c>
      <c r="I162" s="8">
        <v>8.6</v>
      </c>
      <c r="J162" s="8">
        <v>7.7</v>
      </c>
      <c r="K162" s="8">
        <v>33.5</v>
      </c>
      <c r="L162" s="8">
        <v>17</v>
      </c>
      <c r="M162" s="8">
        <f t="shared" si="27"/>
        <v>25.25</v>
      </c>
      <c r="N162" s="9">
        <v>4.328571428571428</v>
      </c>
      <c r="O162" s="8">
        <f t="shared" si="28"/>
        <v>8.735659687603853</v>
      </c>
      <c r="P162" s="17">
        <f t="shared" si="29"/>
        <v>4.328571428571428</v>
      </c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2016</v>
      </c>
      <c r="C163" s="2">
        <v>23</v>
      </c>
      <c r="D163" s="2" t="s">
        <v>41</v>
      </c>
      <c r="E163" s="12">
        <v>454</v>
      </c>
      <c r="F163" s="8">
        <v>8.67140799822754</v>
      </c>
      <c r="G163" s="8">
        <v>0</v>
      </c>
      <c r="H163" s="12">
        <v>69</v>
      </c>
      <c r="I163" s="8">
        <v>8.9</v>
      </c>
      <c r="J163" s="8">
        <v>6.4</v>
      </c>
      <c r="K163" s="8">
        <v>33.1</v>
      </c>
      <c r="L163" s="8">
        <v>18.5</v>
      </c>
      <c r="M163" s="8">
        <f t="shared" si="27"/>
        <v>25.8</v>
      </c>
      <c r="N163" s="9">
        <v>4.4228571428571435</v>
      </c>
      <c r="O163" s="8">
        <f t="shared" si="28"/>
        <v>8.67140799822754</v>
      </c>
      <c r="P163" s="17">
        <f t="shared" si="29"/>
        <v>4.4228571428571435</v>
      </c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2016</v>
      </c>
      <c r="C164" s="2">
        <v>24</v>
      </c>
      <c r="D164" s="2" t="s">
        <v>41</v>
      </c>
      <c r="E164" s="12">
        <v>441</v>
      </c>
      <c r="F164" s="8">
        <v>8.253772017281488</v>
      </c>
      <c r="G164" s="8">
        <v>0</v>
      </c>
      <c r="H164" s="12">
        <v>59</v>
      </c>
      <c r="I164" s="8">
        <v>7.2</v>
      </c>
      <c r="J164" s="8">
        <v>6.5</v>
      </c>
      <c r="K164" s="8">
        <v>33.2</v>
      </c>
      <c r="L164" s="8">
        <v>17</v>
      </c>
      <c r="M164" s="8">
        <f t="shared" si="27"/>
        <v>25.1</v>
      </c>
      <c r="N164" s="9">
        <v>4.302857142857143</v>
      </c>
      <c r="O164" s="8">
        <f t="shared" si="28"/>
        <v>8.253772017281488</v>
      </c>
      <c r="P164" s="17">
        <f t="shared" si="29"/>
        <v>4.302857142857143</v>
      </c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2016</v>
      </c>
      <c r="C165" s="2">
        <v>25</v>
      </c>
      <c r="D165" s="2" t="s">
        <v>41</v>
      </c>
      <c r="E165" s="12">
        <v>343</v>
      </c>
      <c r="F165" s="8">
        <v>10</v>
      </c>
      <c r="G165" s="8">
        <v>0.2</v>
      </c>
      <c r="H165" s="12">
        <v>50</v>
      </c>
      <c r="I165" s="8">
        <v>10</v>
      </c>
      <c r="J165" s="8">
        <v>6.4</v>
      </c>
      <c r="K165" s="8">
        <v>33.8</v>
      </c>
      <c r="L165" s="8">
        <v>17.8</v>
      </c>
      <c r="M165" s="8">
        <f t="shared" si="27"/>
        <v>25.799999999999997</v>
      </c>
      <c r="N165" s="9">
        <v>10</v>
      </c>
      <c r="O165" s="8">
        <f t="shared" si="28"/>
        <v>5.105439237842029</v>
      </c>
      <c r="P165" s="17">
        <f t="shared" si="29"/>
        <v>4.422857142857143</v>
      </c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2016</v>
      </c>
      <c r="C166" s="2">
        <v>26</v>
      </c>
      <c r="D166" s="2" t="s">
        <v>41</v>
      </c>
      <c r="E166" s="12">
        <v>184</v>
      </c>
      <c r="F166" s="8">
        <v>1.2</v>
      </c>
      <c r="G166" s="8">
        <v>5.2</v>
      </c>
      <c r="H166" s="12">
        <v>88</v>
      </c>
      <c r="I166" s="8">
        <v>11.3</v>
      </c>
      <c r="J166" s="8">
        <v>7.2</v>
      </c>
      <c r="K166" s="8">
        <v>27.2</v>
      </c>
      <c r="L166" s="8">
        <v>19.1</v>
      </c>
      <c r="M166" s="8">
        <f t="shared" si="27"/>
        <v>23.15</v>
      </c>
      <c r="N166" s="9">
        <v>5.6</v>
      </c>
      <c r="O166" s="8">
        <f t="shared" si="28"/>
        <v>-0.002570067575053</v>
      </c>
      <c r="P166" s="17">
        <f t="shared" si="29"/>
        <v>3.9685714285714284</v>
      </c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2016</v>
      </c>
      <c r="C167" s="2">
        <v>27</v>
      </c>
      <c r="D167" s="2" t="s">
        <v>41</v>
      </c>
      <c r="E167" s="12">
        <v>177</v>
      </c>
      <c r="F167" s="8">
        <v>1.1</v>
      </c>
      <c r="G167" s="8">
        <v>0</v>
      </c>
      <c r="H167" s="12">
        <v>88</v>
      </c>
      <c r="I167" s="8">
        <v>10.9</v>
      </c>
      <c r="J167" s="8">
        <v>8.8</v>
      </c>
      <c r="K167" s="8">
        <v>18.8</v>
      </c>
      <c r="L167" s="8">
        <v>17.8</v>
      </c>
      <c r="M167" s="8">
        <f t="shared" si="27"/>
        <v>18.3</v>
      </c>
      <c r="N167" s="9">
        <v>5.7</v>
      </c>
      <c r="O167" s="8">
        <f t="shared" si="28"/>
        <v>-0.22745098039215705</v>
      </c>
      <c r="P167" s="17">
        <f t="shared" si="29"/>
        <v>3.1371428571428575</v>
      </c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2016</v>
      </c>
      <c r="C168" s="2">
        <v>28</v>
      </c>
      <c r="D168" s="2" t="s">
        <v>41</v>
      </c>
      <c r="E168" s="12">
        <v>419</v>
      </c>
      <c r="F168" s="8">
        <v>10.4</v>
      </c>
      <c r="G168" s="8">
        <v>0</v>
      </c>
      <c r="H168" s="12">
        <v>77</v>
      </c>
      <c r="I168" s="8">
        <v>7.1</v>
      </c>
      <c r="J168" s="8">
        <v>3.5</v>
      </c>
      <c r="K168" s="8">
        <v>23</v>
      </c>
      <c r="L168" s="8">
        <v>9.8</v>
      </c>
      <c r="M168" s="8">
        <f t="shared" si="27"/>
        <v>16.4</v>
      </c>
      <c r="N168" s="9">
        <v>7.68</v>
      </c>
      <c r="O168" s="8">
        <f t="shared" si="28"/>
        <v>7.5470034341420185</v>
      </c>
      <c r="P168" s="17">
        <f t="shared" si="29"/>
        <v>2.8114285714285714</v>
      </c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2016</v>
      </c>
      <c r="C169" s="2">
        <v>29</v>
      </c>
      <c r="D169" s="2" t="s">
        <v>41</v>
      </c>
      <c r="E169" s="12">
        <v>216</v>
      </c>
      <c r="F169" s="8">
        <v>1</v>
      </c>
      <c r="G169" s="8">
        <v>0</v>
      </c>
      <c r="H169" s="12">
        <v>89</v>
      </c>
      <c r="I169" s="8">
        <v>5.5</v>
      </c>
      <c r="J169" s="8">
        <v>5.4</v>
      </c>
      <c r="K169" s="8">
        <v>20.5</v>
      </c>
      <c r="L169" s="8">
        <v>11.8</v>
      </c>
      <c r="M169" s="8">
        <f t="shared" si="27"/>
        <v>16.15</v>
      </c>
      <c r="N169" s="9">
        <v>2.77</v>
      </c>
      <c r="O169" s="8">
        <f t="shared" si="28"/>
        <v>1.0254569624459957</v>
      </c>
      <c r="P169" s="17">
        <f t="shared" si="29"/>
        <v>2.7685714285714282</v>
      </c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2016</v>
      </c>
      <c r="C170" s="2">
        <v>30</v>
      </c>
      <c r="D170" s="2" t="s">
        <v>41</v>
      </c>
      <c r="E170" s="12">
        <v>329</v>
      </c>
      <c r="F170" s="8">
        <v>4.7</v>
      </c>
      <c r="G170" s="8">
        <v>0</v>
      </c>
      <c r="H170" s="12">
        <v>79</v>
      </c>
      <c r="I170" s="8">
        <v>7.8</v>
      </c>
      <c r="J170" s="8">
        <v>5.4</v>
      </c>
      <c r="K170" s="8">
        <v>23.4</v>
      </c>
      <c r="L170" s="8">
        <v>11</v>
      </c>
      <c r="M170" s="8">
        <f t="shared" si="27"/>
        <v>17.2</v>
      </c>
      <c r="N170" s="9">
        <v>2.95</v>
      </c>
      <c r="O170" s="8">
        <f t="shared" si="28"/>
        <v>4.655677412207821</v>
      </c>
      <c r="P170" s="17">
        <f t="shared" si="29"/>
        <v>2.948571428571429</v>
      </c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30" ref="E173:N173">AVERAGE(E141:E171)</f>
        <v>426.3</v>
      </c>
      <c r="F173" s="16">
        <f t="shared" si="30"/>
        <v>8.718809497433625</v>
      </c>
      <c r="G173" s="16">
        <f t="shared" si="30"/>
        <v>0.2</v>
      </c>
      <c r="H173" s="16">
        <f t="shared" si="30"/>
        <v>70.33333333333333</v>
      </c>
      <c r="I173" s="16">
        <f t="shared" si="30"/>
        <v>7.6933333333333325</v>
      </c>
      <c r="J173" s="16">
        <f t="shared" si="30"/>
        <v>5.273333333333335</v>
      </c>
      <c r="K173" s="16">
        <f t="shared" si="30"/>
        <v>31.25</v>
      </c>
      <c r="L173" s="16">
        <f t="shared" si="30"/>
        <v>17.94666666666667</v>
      </c>
      <c r="M173" s="16">
        <f t="shared" si="30"/>
        <v>24.598333333333333</v>
      </c>
      <c r="N173" s="16">
        <f t="shared" si="30"/>
        <v>5.96547619047619</v>
      </c>
    </row>
    <row r="174" spans="1:14" ht="11.25">
      <c r="A174" s="1" t="s">
        <v>33</v>
      </c>
      <c r="E174" s="12">
        <f aca="true" t="shared" si="31" ref="E174:N174">SUM(E141:E171)</f>
        <v>12789</v>
      </c>
      <c r="F174" s="8">
        <f t="shared" si="31"/>
        <v>261.56428492300876</v>
      </c>
      <c r="G174" s="8">
        <f t="shared" si="31"/>
        <v>6</v>
      </c>
      <c r="H174" s="12">
        <f t="shared" si="31"/>
        <v>2110</v>
      </c>
      <c r="I174" s="8">
        <f t="shared" si="31"/>
        <v>230.79999999999998</v>
      </c>
      <c r="J174" s="8">
        <f t="shared" si="31"/>
        <v>158.20000000000005</v>
      </c>
      <c r="K174" s="8">
        <f t="shared" si="31"/>
        <v>937.5</v>
      </c>
      <c r="L174" s="8">
        <f t="shared" si="31"/>
        <v>538.4000000000001</v>
      </c>
      <c r="M174" s="8">
        <f t="shared" si="31"/>
        <v>737.9499999999999</v>
      </c>
      <c r="N174" s="9">
        <f t="shared" si="31"/>
        <v>178.9642857142857</v>
      </c>
    </row>
    <row r="175" spans="1:14" ht="11.25">
      <c r="A175" s="1" t="s">
        <v>34</v>
      </c>
      <c r="E175" s="12">
        <f aca="true" t="shared" si="32" ref="E175:N175">STDEVP(E141:E171)</f>
        <v>99.90233564169893</v>
      </c>
      <c r="F175" s="8">
        <f t="shared" si="32"/>
        <v>3.022922728392003</v>
      </c>
      <c r="G175" s="8">
        <f t="shared" si="32"/>
        <v>0.9352361555600097</v>
      </c>
      <c r="H175" s="12">
        <f t="shared" si="32"/>
        <v>7.82872204698116</v>
      </c>
      <c r="I175" s="8">
        <f t="shared" si="32"/>
        <v>2.044820013812681</v>
      </c>
      <c r="J175" s="8">
        <f t="shared" si="32"/>
        <v>2.020549980134669</v>
      </c>
      <c r="K175" s="8">
        <f t="shared" si="32"/>
        <v>4.083931928913593</v>
      </c>
      <c r="L175" s="8">
        <f t="shared" si="32"/>
        <v>2.61224467120178</v>
      </c>
      <c r="M175" s="8">
        <f t="shared" si="32"/>
        <v>3.0837067341468063</v>
      </c>
      <c r="N175" s="9">
        <f t="shared" si="32"/>
        <v>2.2135312104194846</v>
      </c>
    </row>
    <row r="176" spans="1:14" ht="11.25">
      <c r="A176" s="1" t="s">
        <v>35</v>
      </c>
      <c r="E176" s="12">
        <f aca="true" t="shared" si="33" ref="E176:N176">VARP(E141:E171)</f>
        <v>9980.476666666667</v>
      </c>
      <c r="F176" s="8">
        <f t="shared" si="33"/>
        <v>9.138061821828952</v>
      </c>
      <c r="G176" s="8">
        <f t="shared" si="33"/>
        <v>0.8746666666666667</v>
      </c>
      <c r="H176" s="12">
        <f t="shared" si="33"/>
        <v>61.28888888888889</v>
      </c>
      <c r="I176" s="8">
        <f t="shared" si="33"/>
        <v>4.181288888888893</v>
      </c>
      <c r="J176" s="8">
        <f t="shared" si="33"/>
        <v>4.082622222222211</v>
      </c>
      <c r="K176" s="8">
        <f t="shared" si="33"/>
        <v>16.678499999999897</v>
      </c>
      <c r="L176" s="8">
        <f t="shared" si="33"/>
        <v>6.823822222222096</v>
      </c>
      <c r="M176" s="8">
        <f t="shared" si="33"/>
        <v>9.509247222222362</v>
      </c>
      <c r="N176" s="9">
        <f t="shared" si="33"/>
        <v>4.899720419501149</v>
      </c>
    </row>
    <row r="177" spans="1:14" ht="11.25">
      <c r="A177" s="1" t="s">
        <v>36</v>
      </c>
      <c r="E177" s="12">
        <f aca="true" t="shared" si="34" ref="E177:N177">MAX(E141:E171)</f>
        <v>570</v>
      </c>
      <c r="F177" s="8">
        <f t="shared" si="34"/>
        <v>12</v>
      </c>
      <c r="G177" s="8">
        <f t="shared" si="34"/>
        <v>5.2</v>
      </c>
      <c r="H177" s="12">
        <f t="shared" si="34"/>
        <v>89</v>
      </c>
      <c r="I177" s="8">
        <f t="shared" si="34"/>
        <v>11.3</v>
      </c>
      <c r="J177" s="8">
        <f t="shared" si="34"/>
        <v>8.8</v>
      </c>
      <c r="K177" s="8">
        <f t="shared" si="34"/>
        <v>34</v>
      </c>
      <c r="L177" s="8">
        <f t="shared" si="34"/>
        <v>21.1</v>
      </c>
      <c r="M177" s="8">
        <f t="shared" si="34"/>
        <v>27</v>
      </c>
      <c r="N177" s="9">
        <f t="shared" si="34"/>
        <v>10</v>
      </c>
    </row>
    <row r="178" spans="1:14" ht="11.25">
      <c r="A178" s="1" t="s">
        <v>37</v>
      </c>
      <c r="E178" s="12">
        <f aca="true" t="shared" si="35" ref="E178:N178">MIN(E141:E171)</f>
        <v>177</v>
      </c>
      <c r="F178" s="8">
        <f t="shared" si="35"/>
        <v>1</v>
      </c>
      <c r="G178" s="8">
        <f t="shared" si="35"/>
        <v>0</v>
      </c>
      <c r="H178" s="12">
        <f t="shared" si="35"/>
        <v>50</v>
      </c>
      <c r="I178" s="8">
        <f t="shared" si="35"/>
        <v>4.3</v>
      </c>
      <c r="J178" s="8">
        <f t="shared" si="35"/>
        <v>0.9</v>
      </c>
      <c r="K178" s="8">
        <f t="shared" si="35"/>
        <v>18.8</v>
      </c>
      <c r="L178" s="8">
        <f t="shared" si="35"/>
        <v>9.8</v>
      </c>
      <c r="M178" s="8">
        <f t="shared" si="35"/>
        <v>16.15</v>
      </c>
      <c r="N178" s="9">
        <f t="shared" si="35"/>
        <v>2.77</v>
      </c>
    </row>
    <row r="179" spans="1:4" ht="11.25">
      <c r="A179" s="1" t="s">
        <v>38</v>
      </c>
      <c r="C179" s="22">
        <v>3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2016</v>
      </c>
      <c r="C186" s="2">
        <v>1</v>
      </c>
      <c r="D186" s="2" t="s">
        <v>42</v>
      </c>
      <c r="E186" s="12">
        <v>443</v>
      </c>
      <c r="F186" s="8">
        <v>10.4</v>
      </c>
      <c r="G186" s="8">
        <v>0</v>
      </c>
      <c r="H186" s="12">
        <v>63</v>
      </c>
      <c r="I186" s="8">
        <v>8.6</v>
      </c>
      <c r="J186" s="8">
        <v>6.2</v>
      </c>
      <c r="K186" s="8">
        <v>24</v>
      </c>
      <c r="L186" s="8">
        <v>10.1</v>
      </c>
      <c r="M186" s="8">
        <f aca="true" t="shared" si="36" ref="M186:M216">AVERAGE(K186:L186)</f>
        <v>17.05</v>
      </c>
      <c r="N186" s="9">
        <v>2.48</v>
      </c>
      <c r="O186" s="8">
        <f>(((E186/601.8)-0.26)*11.1)/0.51</f>
        <v>10.362719684085002</v>
      </c>
      <c r="P186" s="17">
        <f>((601.8/59)*0.01)*M186/0.7</f>
        <v>2.4844285714285714</v>
      </c>
      <c r="Q186" s="12"/>
      <c r="R186" s="9"/>
    </row>
    <row r="187" spans="1:18" ht="11.25">
      <c r="A187" s="1">
        <v>123</v>
      </c>
      <c r="B187" s="2">
        <v>2016</v>
      </c>
      <c r="C187" s="2">
        <v>2</v>
      </c>
      <c r="D187" s="2" t="s">
        <v>42</v>
      </c>
      <c r="E187" s="12">
        <v>435</v>
      </c>
      <c r="F187" s="8">
        <v>10.5</v>
      </c>
      <c r="G187" s="8">
        <v>0</v>
      </c>
      <c r="H187" s="12">
        <v>58</v>
      </c>
      <c r="I187" s="8">
        <v>4.4</v>
      </c>
      <c r="J187" s="8">
        <v>1.3</v>
      </c>
      <c r="K187" s="8">
        <v>26.7</v>
      </c>
      <c r="L187" s="8">
        <v>7.1</v>
      </c>
      <c r="M187" s="8">
        <f t="shared" si="36"/>
        <v>16.9</v>
      </c>
      <c r="N187" s="9">
        <v>9.3</v>
      </c>
      <c r="O187" s="8">
        <f aca="true" t="shared" si="37" ref="O187:O195">(((E187/601.8)-0.26)*11.1)/0.51</f>
        <v>10.073391589936074</v>
      </c>
      <c r="P187" s="17">
        <f aca="true" t="shared" si="38" ref="P187:P195">((601.8/59)*0.01)*M187/0.7</f>
        <v>2.462571428571428</v>
      </c>
      <c r="Q187" s="12"/>
      <c r="R187" s="9"/>
    </row>
    <row r="188" spans="1:20" ht="11.25">
      <c r="A188" s="1">
        <v>124</v>
      </c>
      <c r="B188" s="2">
        <v>2016</v>
      </c>
      <c r="C188" s="2">
        <v>3</v>
      </c>
      <c r="D188" s="2" t="s">
        <v>42</v>
      </c>
      <c r="E188" s="12">
        <v>386</v>
      </c>
      <c r="F188" s="8">
        <v>8.4</v>
      </c>
      <c r="G188" s="8">
        <v>0</v>
      </c>
      <c r="H188" s="12">
        <v>68</v>
      </c>
      <c r="I188" s="8">
        <v>3.2</v>
      </c>
      <c r="J188" s="8">
        <v>1</v>
      </c>
      <c r="K188" s="8">
        <v>28</v>
      </c>
      <c r="L188" s="8">
        <v>7.7</v>
      </c>
      <c r="M188" s="8">
        <f t="shared" si="36"/>
        <v>17.85</v>
      </c>
      <c r="N188" s="9">
        <v>8.54</v>
      </c>
      <c r="O188" s="8">
        <f t="shared" si="37"/>
        <v>8.301257013273904</v>
      </c>
      <c r="P188" s="17">
        <f t="shared" si="38"/>
        <v>2.601</v>
      </c>
      <c r="Q188" s="12"/>
      <c r="R188" s="9"/>
      <c r="S188" s="1"/>
      <c r="T188" s="1"/>
    </row>
    <row r="189" spans="1:20" ht="11.25">
      <c r="A189" s="1">
        <v>125</v>
      </c>
      <c r="B189" s="2">
        <v>2016</v>
      </c>
      <c r="C189" s="2">
        <v>4</v>
      </c>
      <c r="D189" s="2" t="s">
        <v>42</v>
      </c>
      <c r="E189" s="12">
        <v>376</v>
      </c>
      <c r="F189" s="8">
        <v>8.6</v>
      </c>
      <c r="G189" s="8">
        <v>0</v>
      </c>
      <c r="H189" s="12">
        <v>74</v>
      </c>
      <c r="I189" s="8">
        <v>4.3</v>
      </c>
      <c r="J189" s="8">
        <v>1.6</v>
      </c>
      <c r="K189" s="8">
        <v>27.7</v>
      </c>
      <c r="L189" s="8">
        <v>11.4</v>
      </c>
      <c r="M189" s="8">
        <f t="shared" si="36"/>
        <v>19.55</v>
      </c>
      <c r="N189" s="9">
        <v>7.82</v>
      </c>
      <c r="O189" s="8">
        <f t="shared" si="37"/>
        <v>7.939596895587747</v>
      </c>
      <c r="P189" s="17">
        <f t="shared" si="38"/>
        <v>2.8487142857142858</v>
      </c>
      <c r="Q189" s="12"/>
      <c r="R189" s="4"/>
      <c r="S189" s="1"/>
      <c r="T189" s="1"/>
    </row>
    <row r="190" spans="1:20" ht="11.25">
      <c r="A190" s="1">
        <v>126</v>
      </c>
      <c r="B190" s="2">
        <v>2016</v>
      </c>
      <c r="C190" s="2">
        <v>5</v>
      </c>
      <c r="D190" s="2" t="s">
        <v>42</v>
      </c>
      <c r="E190" s="12">
        <v>348</v>
      </c>
      <c r="F190" s="8">
        <v>9.7</v>
      </c>
      <c r="G190" s="8">
        <v>0</v>
      </c>
      <c r="H190" s="12">
        <v>73</v>
      </c>
      <c r="I190" s="8">
        <v>4.2</v>
      </c>
      <c r="J190" s="8">
        <v>1.5</v>
      </c>
      <c r="K190" s="8">
        <v>27.8</v>
      </c>
      <c r="L190" s="8">
        <v>13.2</v>
      </c>
      <c r="M190" s="8">
        <f t="shared" si="36"/>
        <v>20.5</v>
      </c>
      <c r="N190" s="9">
        <v>8.16</v>
      </c>
      <c r="O190" s="8">
        <f t="shared" si="37"/>
        <v>6.926948566066505</v>
      </c>
      <c r="P190" s="17">
        <f t="shared" si="38"/>
        <v>2.987142857142857</v>
      </c>
      <c r="Q190" s="12"/>
      <c r="R190" s="4"/>
      <c r="S190" s="1"/>
      <c r="T190" s="1"/>
    </row>
    <row r="191" spans="1:20" ht="11.25">
      <c r="A191" s="1">
        <v>127</v>
      </c>
      <c r="B191" s="2">
        <v>2016</v>
      </c>
      <c r="C191" s="2">
        <v>6</v>
      </c>
      <c r="D191" s="2" t="s">
        <v>42</v>
      </c>
      <c r="E191" s="12">
        <v>392</v>
      </c>
      <c r="F191" s="8">
        <v>8.5</v>
      </c>
      <c r="G191" s="8">
        <v>0</v>
      </c>
      <c r="H191" s="12">
        <v>68</v>
      </c>
      <c r="I191" s="8">
        <v>5.8</v>
      </c>
      <c r="J191" s="8">
        <v>5.1</v>
      </c>
      <c r="K191" s="8">
        <v>28.6</v>
      </c>
      <c r="L191" s="8">
        <v>12</v>
      </c>
      <c r="M191" s="8">
        <f t="shared" si="36"/>
        <v>20.3</v>
      </c>
      <c r="N191" s="9">
        <v>2.96</v>
      </c>
      <c r="O191" s="8">
        <f t="shared" si="37"/>
        <v>8.5182530838856</v>
      </c>
      <c r="P191" s="17">
        <f t="shared" si="38"/>
        <v>2.9579999999999997</v>
      </c>
      <c r="Q191" s="12"/>
      <c r="R191" s="4"/>
      <c r="S191" s="1"/>
      <c r="T191" s="1"/>
    </row>
    <row r="192" spans="1:18" ht="11.25">
      <c r="A192" s="1">
        <v>128</v>
      </c>
      <c r="B192" s="2">
        <v>2016</v>
      </c>
      <c r="C192" s="2">
        <v>7</v>
      </c>
      <c r="D192" s="2" t="s">
        <v>42</v>
      </c>
      <c r="E192" s="12">
        <v>188</v>
      </c>
      <c r="F192" s="8">
        <v>1.1</v>
      </c>
      <c r="G192" s="8">
        <v>0</v>
      </c>
      <c r="H192" s="12">
        <v>77</v>
      </c>
      <c r="I192" s="8">
        <v>5.1</v>
      </c>
      <c r="J192" s="8">
        <v>4.1</v>
      </c>
      <c r="K192" s="8">
        <v>26.7</v>
      </c>
      <c r="L192" s="8">
        <v>15.7</v>
      </c>
      <c r="M192" s="8">
        <f t="shared" si="36"/>
        <v>21.2</v>
      </c>
      <c r="N192" s="9">
        <v>3.09</v>
      </c>
      <c r="O192" s="8">
        <f t="shared" si="37"/>
        <v>1.140386683087991</v>
      </c>
      <c r="P192" s="17">
        <f t="shared" si="38"/>
        <v>3.089142857142857</v>
      </c>
      <c r="Q192" s="12"/>
      <c r="R192" s="4"/>
    </row>
    <row r="193" spans="1:18" ht="11.25">
      <c r="A193" s="1">
        <v>129</v>
      </c>
      <c r="B193" s="2">
        <v>2016</v>
      </c>
      <c r="C193" s="2">
        <v>8</v>
      </c>
      <c r="D193" s="2" t="s">
        <v>42</v>
      </c>
      <c r="E193" s="12">
        <v>288</v>
      </c>
      <c r="F193" s="8">
        <v>4.8</v>
      </c>
      <c r="G193" s="8">
        <v>0</v>
      </c>
      <c r="H193" s="12">
        <v>86</v>
      </c>
      <c r="I193" s="8">
        <v>7</v>
      </c>
      <c r="J193" s="8">
        <v>6.4</v>
      </c>
      <c r="K193" s="8">
        <v>26.4</v>
      </c>
      <c r="L193" s="8">
        <v>16.7</v>
      </c>
      <c r="M193" s="8">
        <f t="shared" si="36"/>
        <v>21.549999999999997</v>
      </c>
      <c r="N193" s="9">
        <v>3.14</v>
      </c>
      <c r="O193" s="8">
        <f t="shared" si="37"/>
        <v>4.756987859949564</v>
      </c>
      <c r="P193" s="17">
        <f t="shared" si="38"/>
        <v>3.140142857142857</v>
      </c>
      <c r="Q193" s="12"/>
      <c r="R193" s="9"/>
    </row>
    <row r="194" spans="1:18" ht="11.25">
      <c r="A194" s="1">
        <v>130</v>
      </c>
      <c r="B194" s="2">
        <v>2016</v>
      </c>
      <c r="C194" s="2">
        <v>9</v>
      </c>
      <c r="D194" s="2" t="s">
        <v>42</v>
      </c>
      <c r="E194" s="12">
        <v>285</v>
      </c>
      <c r="F194" s="8">
        <v>6.7</v>
      </c>
      <c r="G194" s="8">
        <v>1.3</v>
      </c>
      <c r="H194" s="12">
        <v>79</v>
      </c>
      <c r="I194" s="8">
        <v>9.2</v>
      </c>
      <c r="J194" s="8">
        <v>2.5</v>
      </c>
      <c r="K194" s="8">
        <v>29.5</v>
      </c>
      <c r="L194" s="8">
        <v>15.5</v>
      </c>
      <c r="M194" s="8">
        <f t="shared" si="36"/>
        <v>22.5</v>
      </c>
      <c r="N194" s="9">
        <v>5.7</v>
      </c>
      <c r="O194" s="8">
        <f t="shared" si="37"/>
        <v>4.648489824643716</v>
      </c>
      <c r="P194" s="17">
        <f t="shared" si="38"/>
        <v>3.2785714285714285</v>
      </c>
      <c r="Q194" s="12"/>
      <c r="R194" s="9"/>
    </row>
    <row r="195" spans="1:20" ht="11.25">
      <c r="A195" s="1">
        <v>131</v>
      </c>
      <c r="B195" s="2">
        <v>2016</v>
      </c>
      <c r="C195" s="2">
        <v>10</v>
      </c>
      <c r="D195" s="2" t="s">
        <v>42</v>
      </c>
      <c r="E195" s="12">
        <v>143</v>
      </c>
      <c r="F195" s="8">
        <v>0</v>
      </c>
      <c r="G195" s="8">
        <v>1.2</v>
      </c>
      <c r="H195" s="12">
        <v>92</v>
      </c>
      <c r="I195" s="8">
        <v>7.3</v>
      </c>
      <c r="J195" s="8">
        <v>6.3</v>
      </c>
      <c r="K195" s="8">
        <v>23</v>
      </c>
      <c r="L195" s="8">
        <v>17.3</v>
      </c>
      <c r="M195" s="8">
        <f t="shared" si="36"/>
        <v>20.15</v>
      </c>
      <c r="N195" s="9">
        <v>1.18</v>
      </c>
      <c r="O195" s="8">
        <f t="shared" si="37"/>
        <v>-0.48708384649971603</v>
      </c>
      <c r="P195" s="17">
        <f t="shared" si="38"/>
        <v>2.9361428571428574</v>
      </c>
      <c r="Q195" s="12"/>
      <c r="R195" s="9"/>
      <c r="S195" s="1"/>
      <c r="T195" s="1"/>
    </row>
    <row r="196" spans="1:20" ht="11.25">
      <c r="A196" s="1">
        <v>132</v>
      </c>
      <c r="B196" s="2">
        <v>2016</v>
      </c>
      <c r="C196" s="2">
        <v>11</v>
      </c>
      <c r="D196" s="2" t="s">
        <v>42</v>
      </c>
      <c r="E196" s="12">
        <v>233</v>
      </c>
      <c r="F196" s="8">
        <v>4.3</v>
      </c>
      <c r="G196" s="8">
        <v>0</v>
      </c>
      <c r="H196" s="12">
        <v>87</v>
      </c>
      <c r="I196" s="8">
        <v>4.6</v>
      </c>
      <c r="J196" s="8">
        <v>1.2</v>
      </c>
      <c r="K196" s="8">
        <v>25.6</v>
      </c>
      <c r="L196" s="8">
        <v>13.7</v>
      </c>
      <c r="M196" s="8">
        <f t="shared" si="36"/>
        <v>19.65</v>
      </c>
      <c r="N196" s="9">
        <v>3.42</v>
      </c>
      <c r="O196" s="8">
        <f aca="true" t="shared" si="39" ref="O196:O216">(((E196/601.8)-0.26)*11.1)/0.51</f>
        <v>2.767857212675699</v>
      </c>
      <c r="P196" s="17">
        <f aca="true" t="shared" si="40" ref="P196:P216">((601.8/59)*0.01)*M196/0.7</f>
        <v>2.863285714285714</v>
      </c>
      <c r="Q196" s="12"/>
      <c r="R196" s="4"/>
      <c r="S196" s="1"/>
      <c r="T196" s="1"/>
    </row>
    <row r="197" spans="1:20" ht="11.25">
      <c r="A197" s="1">
        <v>133</v>
      </c>
      <c r="B197" s="2">
        <v>2016</v>
      </c>
      <c r="C197" s="2">
        <v>12</v>
      </c>
      <c r="D197" s="2" t="s">
        <v>42</v>
      </c>
      <c r="E197" s="13">
        <v>237</v>
      </c>
      <c r="F197" s="8">
        <v>6.7</v>
      </c>
      <c r="G197" s="10">
        <v>0</v>
      </c>
      <c r="H197" s="13">
        <v>81</v>
      </c>
      <c r="I197" s="10">
        <v>9.1</v>
      </c>
      <c r="J197" s="10">
        <v>6.2</v>
      </c>
      <c r="K197" s="10">
        <v>25.7</v>
      </c>
      <c r="L197" s="10">
        <v>16.4</v>
      </c>
      <c r="M197" s="8">
        <f t="shared" si="36"/>
        <v>21.049999999999997</v>
      </c>
      <c r="N197" s="9">
        <v>4.5</v>
      </c>
      <c r="O197" s="8">
        <f t="shared" si="39"/>
        <v>2.9125212597501617</v>
      </c>
      <c r="P197" s="17">
        <f t="shared" si="40"/>
        <v>3.0672857142857137</v>
      </c>
      <c r="Q197" s="12"/>
      <c r="R197" s="4"/>
      <c r="S197" s="1"/>
      <c r="T197" s="1"/>
    </row>
    <row r="198" spans="1:20" ht="11.25">
      <c r="A198" s="1">
        <v>134</v>
      </c>
      <c r="B198" s="2">
        <v>2016</v>
      </c>
      <c r="C198" s="2">
        <v>13</v>
      </c>
      <c r="D198" s="2" t="s">
        <v>42</v>
      </c>
      <c r="E198" s="12">
        <v>356</v>
      </c>
      <c r="F198" s="8">
        <v>7.2</v>
      </c>
      <c r="G198" s="8">
        <v>0</v>
      </c>
      <c r="H198" s="12">
        <v>72</v>
      </c>
      <c r="I198" s="8">
        <v>9.3</v>
      </c>
      <c r="J198" s="8">
        <v>11.4</v>
      </c>
      <c r="K198" s="8">
        <v>26.6</v>
      </c>
      <c r="L198" s="8">
        <v>14.8</v>
      </c>
      <c r="M198" s="8">
        <f t="shared" si="36"/>
        <v>20.700000000000003</v>
      </c>
      <c r="N198" s="9">
        <v>3.02</v>
      </c>
      <c r="O198" s="8">
        <f t="shared" si="39"/>
        <v>7.216276660215434</v>
      </c>
      <c r="P198" s="17">
        <f t="shared" si="40"/>
        <v>3.016285714285715</v>
      </c>
      <c r="Q198" s="12"/>
      <c r="R198" s="4"/>
      <c r="S198" s="1"/>
      <c r="T198" s="1"/>
    </row>
    <row r="199" spans="1:18" ht="11.25">
      <c r="A199" s="1">
        <v>135</v>
      </c>
      <c r="B199" s="2">
        <v>2016</v>
      </c>
      <c r="C199" s="2">
        <v>14</v>
      </c>
      <c r="D199" s="2" t="s">
        <v>42</v>
      </c>
      <c r="E199" s="12">
        <v>388</v>
      </c>
      <c r="F199" s="8">
        <v>8.4</v>
      </c>
      <c r="G199" s="8">
        <v>0</v>
      </c>
      <c r="H199" s="12">
        <v>74</v>
      </c>
      <c r="I199" s="8">
        <v>10</v>
      </c>
      <c r="J199" s="8">
        <v>10.6</v>
      </c>
      <c r="K199" s="8">
        <v>27.1</v>
      </c>
      <c r="L199" s="8">
        <v>15.3</v>
      </c>
      <c r="M199" s="8">
        <f t="shared" si="36"/>
        <v>21.200000000000003</v>
      </c>
      <c r="N199" s="9">
        <v>3.09</v>
      </c>
      <c r="O199" s="8">
        <f t="shared" si="39"/>
        <v>8.373589036811136</v>
      </c>
      <c r="P199" s="17">
        <f t="shared" si="40"/>
        <v>3.089142857142858</v>
      </c>
      <c r="Q199" s="12"/>
      <c r="R199" s="4"/>
    </row>
    <row r="200" spans="1:18" ht="11.25">
      <c r="A200" s="1">
        <v>136</v>
      </c>
      <c r="B200" s="2">
        <v>2016</v>
      </c>
      <c r="C200" s="2">
        <v>15</v>
      </c>
      <c r="D200" s="2" t="s">
        <v>42</v>
      </c>
      <c r="E200" s="12">
        <v>402</v>
      </c>
      <c r="F200" s="8">
        <v>8.9</v>
      </c>
      <c r="G200" s="8">
        <v>2.4</v>
      </c>
      <c r="H200" s="12">
        <v>70</v>
      </c>
      <c r="I200" s="8">
        <v>14</v>
      </c>
      <c r="J200" s="8">
        <v>6.2</v>
      </c>
      <c r="K200" s="8">
        <v>30.3</v>
      </c>
      <c r="L200" s="8">
        <v>12.4</v>
      </c>
      <c r="M200" s="8">
        <f t="shared" si="36"/>
        <v>21.35</v>
      </c>
      <c r="N200" s="9">
        <v>3.11</v>
      </c>
      <c r="O200" s="8">
        <f t="shared" si="39"/>
        <v>8.879913201571757</v>
      </c>
      <c r="P200" s="17">
        <f t="shared" si="40"/>
        <v>3.1110000000000007</v>
      </c>
      <c r="Q200" s="12"/>
      <c r="R200" s="9"/>
    </row>
    <row r="201" spans="1:18" ht="11.25">
      <c r="A201" s="1">
        <v>137</v>
      </c>
      <c r="B201" s="2">
        <v>2016</v>
      </c>
      <c r="C201" s="2">
        <v>16</v>
      </c>
      <c r="D201" s="2" t="s">
        <v>42</v>
      </c>
      <c r="E201" s="12">
        <v>221</v>
      </c>
      <c r="F201" s="8">
        <v>4</v>
      </c>
      <c r="G201" s="8">
        <v>9.8</v>
      </c>
      <c r="H201" s="12">
        <v>85</v>
      </c>
      <c r="I201" s="8">
        <v>16</v>
      </c>
      <c r="J201" s="8">
        <v>5.9</v>
      </c>
      <c r="K201" s="8">
        <v>30</v>
      </c>
      <c r="L201" s="8">
        <v>19.4</v>
      </c>
      <c r="M201" s="8">
        <f t="shared" si="36"/>
        <v>24.7</v>
      </c>
      <c r="N201" s="9">
        <v>8.5</v>
      </c>
      <c r="O201" s="8">
        <f t="shared" si="39"/>
        <v>2.3338650714523097</v>
      </c>
      <c r="P201" s="17">
        <f t="shared" si="40"/>
        <v>3.5991428571428568</v>
      </c>
      <c r="Q201" s="12"/>
      <c r="R201" s="9"/>
    </row>
    <row r="202" spans="1:20" ht="11.25">
      <c r="A202" s="1">
        <v>138</v>
      </c>
      <c r="B202" s="2">
        <v>2016</v>
      </c>
      <c r="C202" s="2">
        <v>17</v>
      </c>
      <c r="D202" s="2" t="s">
        <v>42</v>
      </c>
      <c r="E202" s="12">
        <v>318</v>
      </c>
      <c r="F202" s="8">
        <v>6.3</v>
      </c>
      <c r="G202" s="8">
        <v>0</v>
      </c>
      <c r="H202" s="12">
        <v>82</v>
      </c>
      <c r="I202" s="8">
        <v>6</v>
      </c>
      <c r="J202" s="8">
        <v>7.9</v>
      </c>
      <c r="K202" s="8">
        <v>25.4</v>
      </c>
      <c r="L202" s="8">
        <v>18.2</v>
      </c>
      <c r="M202" s="8">
        <f t="shared" si="36"/>
        <v>21.799999999999997</v>
      </c>
      <c r="N202" s="9">
        <v>5.2</v>
      </c>
      <c r="O202" s="8">
        <f t="shared" si="39"/>
        <v>5.841968213008035</v>
      </c>
      <c r="P202" s="17">
        <f t="shared" si="40"/>
        <v>3.1765714285714277</v>
      </c>
      <c r="Q202" s="12"/>
      <c r="R202" s="9"/>
      <c r="S202" s="1"/>
      <c r="T202" s="1"/>
    </row>
    <row r="203" spans="1:20" ht="11.25">
      <c r="A203" s="1">
        <v>139</v>
      </c>
      <c r="B203" s="2">
        <v>2016</v>
      </c>
      <c r="C203" s="2">
        <v>18</v>
      </c>
      <c r="D203" s="2" t="s">
        <v>42</v>
      </c>
      <c r="E203" s="12">
        <v>50</v>
      </c>
      <c r="F203" s="8">
        <v>0</v>
      </c>
      <c r="G203" s="8">
        <v>18.6</v>
      </c>
      <c r="H203" s="12">
        <v>98</v>
      </c>
      <c r="I203" s="8">
        <v>9.6</v>
      </c>
      <c r="J203" s="8">
        <v>5.2</v>
      </c>
      <c r="K203" s="8">
        <v>20.2</v>
      </c>
      <c r="L203" s="8">
        <v>13.2</v>
      </c>
      <c r="M203" s="8">
        <f t="shared" si="36"/>
        <v>16.7</v>
      </c>
      <c r="N203" s="9">
        <v>2.43</v>
      </c>
      <c r="O203" s="8">
        <f t="shared" si="39"/>
        <v>-3.8505229409809782</v>
      </c>
      <c r="P203" s="17">
        <f t="shared" si="40"/>
        <v>2.4334285714285713</v>
      </c>
      <c r="Q203" s="12"/>
      <c r="R203" s="4"/>
      <c r="S203" s="1"/>
      <c r="T203" s="1"/>
    </row>
    <row r="204" spans="1:20" ht="11.25">
      <c r="A204" s="1">
        <v>140</v>
      </c>
      <c r="B204" s="2">
        <v>2016</v>
      </c>
      <c r="C204" s="2">
        <v>19</v>
      </c>
      <c r="D204" s="2" t="s">
        <v>42</v>
      </c>
      <c r="E204" s="12">
        <v>56</v>
      </c>
      <c r="F204" s="8">
        <v>0</v>
      </c>
      <c r="G204" s="8">
        <v>1.2</v>
      </c>
      <c r="H204" s="12">
        <v>95</v>
      </c>
      <c r="I204" s="8">
        <v>4.6</v>
      </c>
      <c r="J204" s="8">
        <v>6.7</v>
      </c>
      <c r="K204" s="8">
        <v>20.1</v>
      </c>
      <c r="L204" s="8">
        <v>15.4</v>
      </c>
      <c r="M204" s="8">
        <f t="shared" si="36"/>
        <v>17.75</v>
      </c>
      <c r="N204" s="9">
        <v>1.37</v>
      </c>
      <c r="O204" s="8">
        <f t="shared" si="39"/>
        <v>-3.6335268703692845</v>
      </c>
      <c r="P204" s="17">
        <f t="shared" si="40"/>
        <v>2.5864285714285713</v>
      </c>
      <c r="Q204" s="12"/>
      <c r="R204" s="4"/>
      <c r="S204" s="1"/>
      <c r="T204" s="1"/>
    </row>
    <row r="205" spans="1:20" ht="11.25">
      <c r="A205" s="1">
        <v>141</v>
      </c>
      <c r="B205" s="2">
        <v>2016</v>
      </c>
      <c r="C205" s="2">
        <v>20</v>
      </c>
      <c r="D205" s="2" t="s">
        <v>42</v>
      </c>
      <c r="E205" s="12">
        <v>391</v>
      </c>
      <c r="F205" s="8">
        <v>8.5</v>
      </c>
      <c r="G205" s="8">
        <v>15.8</v>
      </c>
      <c r="H205" s="12">
        <v>84</v>
      </c>
      <c r="I205" s="8">
        <v>13.3</v>
      </c>
      <c r="J205" s="8">
        <v>5.6</v>
      </c>
      <c r="K205" s="8">
        <v>28.9</v>
      </c>
      <c r="L205" s="8">
        <v>14.6</v>
      </c>
      <c r="M205" s="8">
        <f t="shared" si="36"/>
        <v>21.75</v>
      </c>
      <c r="N205" s="9">
        <v>3.17</v>
      </c>
      <c r="O205" s="8">
        <f t="shared" si="39"/>
        <v>8.482087072116983</v>
      </c>
      <c r="P205" s="17">
        <f t="shared" si="40"/>
        <v>3.169285714285714</v>
      </c>
      <c r="Q205" s="12"/>
      <c r="R205" s="4"/>
      <c r="S205" s="1"/>
      <c r="T205" s="1"/>
    </row>
    <row r="206" spans="1:18" ht="11.25">
      <c r="A206" s="1">
        <v>142</v>
      </c>
      <c r="B206" s="2">
        <v>2016</v>
      </c>
      <c r="C206" s="2">
        <v>21</v>
      </c>
      <c r="D206" s="2" t="s">
        <v>42</v>
      </c>
      <c r="E206" s="12">
        <v>122</v>
      </c>
      <c r="F206" s="8">
        <v>0</v>
      </c>
      <c r="G206" s="8">
        <v>4.2</v>
      </c>
      <c r="H206" s="12">
        <v>99</v>
      </c>
      <c r="I206" s="8">
        <v>8.2</v>
      </c>
      <c r="J206" s="8">
        <v>4.1</v>
      </c>
      <c r="K206" s="8">
        <v>22.8</v>
      </c>
      <c r="L206" s="8">
        <v>16.9</v>
      </c>
      <c r="M206" s="8">
        <f t="shared" si="36"/>
        <v>19.85</v>
      </c>
      <c r="N206" s="9">
        <v>2.89</v>
      </c>
      <c r="O206" s="8">
        <f t="shared" si="39"/>
        <v>-1.2465700936406465</v>
      </c>
      <c r="P206" s="17">
        <f t="shared" si="40"/>
        <v>2.892428571428572</v>
      </c>
      <c r="Q206" s="12"/>
      <c r="R206" s="4"/>
    </row>
    <row r="207" spans="1:18" ht="11.25">
      <c r="A207" s="1">
        <v>143</v>
      </c>
      <c r="B207" s="2">
        <v>2016</v>
      </c>
      <c r="C207" s="2">
        <v>22</v>
      </c>
      <c r="D207" s="2" t="s">
        <v>42</v>
      </c>
      <c r="E207" s="12">
        <v>330</v>
      </c>
      <c r="F207" s="8">
        <v>6.3</v>
      </c>
      <c r="G207" s="8">
        <v>9.6</v>
      </c>
      <c r="H207" s="12">
        <v>91</v>
      </c>
      <c r="I207" s="8">
        <v>9.9</v>
      </c>
      <c r="J207" s="8">
        <v>3.8</v>
      </c>
      <c r="K207" s="8">
        <v>27.9</v>
      </c>
      <c r="L207" s="8">
        <v>15.7</v>
      </c>
      <c r="M207" s="8">
        <f t="shared" si="36"/>
        <v>21.799999999999997</v>
      </c>
      <c r="N207" s="9">
        <v>3.18</v>
      </c>
      <c r="O207" s="8">
        <f t="shared" si="39"/>
        <v>6.275960354231424</v>
      </c>
      <c r="P207" s="17">
        <f t="shared" si="40"/>
        <v>3.1765714285714277</v>
      </c>
      <c r="Q207" s="12"/>
      <c r="R207" s="9"/>
    </row>
    <row r="208" spans="1:18" ht="11.25">
      <c r="A208" s="1">
        <v>144</v>
      </c>
      <c r="B208" s="2">
        <v>2016</v>
      </c>
      <c r="C208" s="2">
        <v>23</v>
      </c>
      <c r="D208" s="2" t="s">
        <v>42</v>
      </c>
      <c r="E208" s="12">
        <v>325</v>
      </c>
      <c r="F208" s="8">
        <v>8</v>
      </c>
      <c r="G208" s="8">
        <v>0</v>
      </c>
      <c r="H208" s="12">
        <v>76</v>
      </c>
      <c r="I208" s="8">
        <v>9.6</v>
      </c>
      <c r="J208" s="8">
        <v>9.9</v>
      </c>
      <c r="K208" s="8">
        <v>21.3</v>
      </c>
      <c r="L208" s="8">
        <v>14.7</v>
      </c>
      <c r="M208" s="8">
        <f t="shared" si="36"/>
        <v>18</v>
      </c>
      <c r="N208" s="9">
        <v>4.08</v>
      </c>
      <c r="O208" s="8">
        <f t="shared" si="39"/>
        <v>6.095130295388345</v>
      </c>
      <c r="P208" s="17">
        <f t="shared" si="40"/>
        <v>2.6228571428571428</v>
      </c>
      <c r="Q208" s="12"/>
      <c r="R208" s="9"/>
    </row>
    <row r="209" spans="1:20" ht="11.25">
      <c r="A209" s="1">
        <v>145</v>
      </c>
      <c r="B209" s="2">
        <v>2016</v>
      </c>
      <c r="C209" s="2">
        <v>24</v>
      </c>
      <c r="D209" s="2" t="s">
        <v>42</v>
      </c>
      <c r="E209" s="12">
        <v>320</v>
      </c>
      <c r="F209" s="8">
        <v>4.9</v>
      </c>
      <c r="G209" s="8">
        <v>0</v>
      </c>
      <c r="H209" s="12">
        <v>79</v>
      </c>
      <c r="I209" s="8">
        <v>10.3</v>
      </c>
      <c r="J209" s="8">
        <v>14.7</v>
      </c>
      <c r="K209" s="8">
        <v>23.2</v>
      </c>
      <c r="L209" s="8">
        <v>9</v>
      </c>
      <c r="M209" s="8">
        <f t="shared" si="36"/>
        <v>16.1</v>
      </c>
      <c r="N209" s="9">
        <v>3.32</v>
      </c>
      <c r="O209" s="8">
        <f t="shared" si="39"/>
        <v>5.914300236545265</v>
      </c>
      <c r="P209" s="17">
        <f t="shared" si="40"/>
        <v>2.346</v>
      </c>
      <c r="Q209" s="12"/>
      <c r="R209" s="9"/>
      <c r="S209" s="1"/>
      <c r="T209" s="1"/>
    </row>
    <row r="210" spans="1:20" ht="11.25">
      <c r="A210" s="1">
        <v>146</v>
      </c>
      <c r="B210" s="2">
        <v>2016</v>
      </c>
      <c r="C210" s="2">
        <v>25</v>
      </c>
      <c r="D210" s="2" t="s">
        <v>42</v>
      </c>
      <c r="E210" s="12">
        <v>384</v>
      </c>
      <c r="F210" s="8">
        <v>8.2</v>
      </c>
      <c r="G210" s="8">
        <v>0</v>
      </c>
      <c r="H210" s="12">
        <v>74</v>
      </c>
      <c r="I210" s="8">
        <v>4.9</v>
      </c>
      <c r="J210" s="8">
        <v>6.8</v>
      </c>
      <c r="K210" s="8">
        <v>25</v>
      </c>
      <c r="L210" s="8">
        <v>10.8</v>
      </c>
      <c r="M210" s="8">
        <f t="shared" si="36"/>
        <v>17.9</v>
      </c>
      <c r="N210" s="9">
        <v>2.61</v>
      </c>
      <c r="O210" s="8">
        <f t="shared" si="39"/>
        <v>8.22892498973667</v>
      </c>
      <c r="P210" s="17">
        <f t="shared" si="40"/>
        <v>2.608285714285714</v>
      </c>
      <c r="Q210" s="12"/>
      <c r="R210" s="4"/>
      <c r="S210" s="1"/>
      <c r="T210" s="1"/>
    </row>
    <row r="211" spans="1:20" ht="11.25">
      <c r="A211" s="1">
        <v>147</v>
      </c>
      <c r="B211" s="2">
        <v>2016</v>
      </c>
      <c r="C211" s="2">
        <v>26</v>
      </c>
      <c r="D211" s="2" t="s">
        <v>42</v>
      </c>
      <c r="E211" s="12">
        <v>386</v>
      </c>
      <c r="F211" s="8">
        <v>8.3</v>
      </c>
      <c r="G211" s="8">
        <v>0</v>
      </c>
      <c r="H211" s="12">
        <v>78</v>
      </c>
      <c r="I211" s="8">
        <v>3.2</v>
      </c>
      <c r="J211" s="8">
        <v>4.4</v>
      </c>
      <c r="K211" s="8">
        <v>26.5</v>
      </c>
      <c r="L211" s="8">
        <v>12.3</v>
      </c>
      <c r="M211" s="8">
        <f t="shared" si="36"/>
        <v>19.4</v>
      </c>
      <c r="N211" s="9">
        <v>2.83</v>
      </c>
      <c r="O211" s="8">
        <f t="shared" si="39"/>
        <v>8.301257013273904</v>
      </c>
      <c r="P211" s="17">
        <f t="shared" si="40"/>
        <v>2.8268571428571425</v>
      </c>
      <c r="Q211" s="12"/>
      <c r="R211" s="4"/>
      <c r="S211" s="1"/>
      <c r="T211" s="1"/>
    </row>
    <row r="212" spans="1:20" ht="11.25">
      <c r="A212" s="1">
        <v>148</v>
      </c>
      <c r="B212" s="2">
        <v>2016</v>
      </c>
      <c r="C212" s="2">
        <v>27</v>
      </c>
      <c r="D212" s="2" t="s">
        <v>42</v>
      </c>
      <c r="E212" s="12">
        <v>305</v>
      </c>
      <c r="F212" s="8">
        <v>5.4</v>
      </c>
      <c r="G212" s="8">
        <v>0</v>
      </c>
      <c r="H212" s="12">
        <v>79</v>
      </c>
      <c r="I212" s="8">
        <v>6.4</v>
      </c>
      <c r="J212" s="8">
        <v>6.9</v>
      </c>
      <c r="K212" s="8">
        <v>26.1</v>
      </c>
      <c r="L212" s="8">
        <v>14.2</v>
      </c>
      <c r="M212" s="8">
        <f t="shared" si="36"/>
        <v>20.15</v>
      </c>
      <c r="N212" s="9">
        <v>2.94</v>
      </c>
      <c r="O212" s="8">
        <f t="shared" si="39"/>
        <v>5.37181006001603</v>
      </c>
      <c r="P212" s="17">
        <f t="shared" si="40"/>
        <v>2.9361428571428574</v>
      </c>
      <c r="Q212" s="12"/>
      <c r="R212" s="4"/>
      <c r="S212" s="1"/>
      <c r="T212" s="1"/>
    </row>
    <row r="213" spans="1:18" ht="11.25">
      <c r="A213" s="1">
        <v>149</v>
      </c>
      <c r="B213" s="2">
        <v>2016</v>
      </c>
      <c r="C213" s="2">
        <v>28</v>
      </c>
      <c r="D213" s="2" t="s">
        <v>42</v>
      </c>
      <c r="E213" s="12">
        <v>368</v>
      </c>
      <c r="F213" s="8">
        <v>7.7</v>
      </c>
      <c r="G213" s="8">
        <v>0</v>
      </c>
      <c r="H213" s="12">
        <v>78</v>
      </c>
      <c r="I213" s="8">
        <v>6</v>
      </c>
      <c r="J213" s="8">
        <v>8.1</v>
      </c>
      <c r="K213" s="8">
        <v>17.1</v>
      </c>
      <c r="L213" s="8">
        <v>13.9</v>
      </c>
      <c r="M213" s="8">
        <f t="shared" si="36"/>
        <v>15.5</v>
      </c>
      <c r="N213" s="9">
        <v>2.26</v>
      </c>
      <c r="O213" s="8">
        <f t="shared" si="39"/>
        <v>7.650268801438821</v>
      </c>
      <c r="P213" s="17">
        <f t="shared" si="40"/>
        <v>2.2585714285714285</v>
      </c>
      <c r="Q213" s="12"/>
      <c r="R213" s="4"/>
    </row>
    <row r="214" spans="1:18" ht="11.25">
      <c r="A214" s="1">
        <v>150</v>
      </c>
      <c r="B214" s="2">
        <v>2016</v>
      </c>
      <c r="C214" s="2">
        <v>29</v>
      </c>
      <c r="D214" s="2" t="s">
        <v>42</v>
      </c>
      <c r="E214" s="12">
        <v>134</v>
      </c>
      <c r="F214" s="8">
        <v>0</v>
      </c>
      <c r="G214" s="8">
        <v>1.1</v>
      </c>
      <c r="H214" s="12">
        <v>93</v>
      </c>
      <c r="I214" s="8">
        <v>4.6</v>
      </c>
      <c r="J214" s="8">
        <v>4.5</v>
      </c>
      <c r="K214" s="8">
        <v>19.5</v>
      </c>
      <c r="L214" s="8">
        <v>12.6</v>
      </c>
      <c r="M214" s="8">
        <f t="shared" si="36"/>
        <v>16.05</v>
      </c>
      <c r="N214" s="9">
        <v>2.34</v>
      </c>
      <c r="O214" s="8">
        <f t="shared" si="39"/>
        <v>-0.8125779524172575</v>
      </c>
      <c r="P214" s="17">
        <f t="shared" si="40"/>
        <v>2.338714285714286</v>
      </c>
      <c r="Q214" s="12"/>
      <c r="R214" s="9"/>
    </row>
    <row r="215" spans="1:18" ht="11.25">
      <c r="A215" s="1">
        <v>151</v>
      </c>
      <c r="B215" s="2">
        <v>2016</v>
      </c>
      <c r="C215" s="2">
        <v>30</v>
      </c>
      <c r="D215" s="2" t="s">
        <v>42</v>
      </c>
      <c r="E215" s="12">
        <v>68</v>
      </c>
      <c r="F215" s="8">
        <v>0</v>
      </c>
      <c r="G215" s="8">
        <v>37.7</v>
      </c>
      <c r="H215" s="12">
        <v>98</v>
      </c>
      <c r="I215" s="8">
        <v>6.7</v>
      </c>
      <c r="J215" s="8">
        <v>5.7</v>
      </c>
      <c r="K215" s="8">
        <v>17.5</v>
      </c>
      <c r="L215" s="8">
        <v>12.1</v>
      </c>
      <c r="M215" s="8">
        <f t="shared" si="36"/>
        <v>14.8</v>
      </c>
      <c r="N215" s="9">
        <v>2.55</v>
      </c>
      <c r="O215" s="8">
        <f t="shared" si="39"/>
        <v>-3.1995347291458955</v>
      </c>
      <c r="P215" s="17">
        <f t="shared" si="40"/>
        <v>2.1565714285714286</v>
      </c>
      <c r="Q215" s="12"/>
      <c r="R215" s="9"/>
    </row>
    <row r="216" spans="1:18" ht="11.25">
      <c r="A216" s="1">
        <v>152</v>
      </c>
      <c r="B216" s="2">
        <v>2016</v>
      </c>
      <c r="C216" s="2">
        <v>31</v>
      </c>
      <c r="D216" s="2" t="s">
        <v>42</v>
      </c>
      <c r="E216" s="12">
        <v>262</v>
      </c>
      <c r="F216" s="8">
        <v>6</v>
      </c>
      <c r="G216" s="8">
        <v>2.8</v>
      </c>
      <c r="H216" s="12">
        <v>87</v>
      </c>
      <c r="I216" s="8">
        <v>3.8</v>
      </c>
      <c r="J216" s="8">
        <v>5.9</v>
      </c>
      <c r="K216" s="8">
        <v>25.8</v>
      </c>
      <c r="L216" s="8">
        <v>14.6</v>
      </c>
      <c r="M216" s="8">
        <f t="shared" si="36"/>
        <v>20.2</v>
      </c>
      <c r="N216" s="9">
        <v>2.24</v>
      </c>
      <c r="O216" s="8">
        <f t="shared" si="39"/>
        <v>3.8166715539655547</v>
      </c>
      <c r="P216" s="17">
        <f t="shared" si="40"/>
        <v>2.9434285714285715</v>
      </c>
      <c r="Q216" s="12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 t="s">
        <v>0</v>
      </c>
      <c r="O217" s="3"/>
      <c r="P217" s="14"/>
      <c r="Q217" s="11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6">
        <f aca="true" t="shared" si="41" ref="E218:N218">AVERAGE(E186:E216)</f>
        <v>288.38709677419354</v>
      </c>
      <c r="F218" s="16">
        <f t="shared" si="41"/>
        <v>5.735483870967743</v>
      </c>
      <c r="G218" s="16">
        <f t="shared" si="41"/>
        <v>3.4096774193548387</v>
      </c>
      <c r="H218" s="16">
        <f t="shared" si="41"/>
        <v>80.58064516129032</v>
      </c>
      <c r="I218" s="16">
        <f t="shared" si="41"/>
        <v>7.393548387096774</v>
      </c>
      <c r="J218" s="16">
        <f t="shared" si="41"/>
        <v>5.732258064516129</v>
      </c>
      <c r="K218" s="16">
        <f t="shared" si="41"/>
        <v>25.193548387096776</v>
      </c>
      <c r="L218" s="16">
        <f t="shared" si="41"/>
        <v>13.770967741935484</v>
      </c>
      <c r="M218" s="16">
        <f t="shared" si="41"/>
        <v>19.482258064516127</v>
      </c>
      <c r="N218" s="16">
        <f t="shared" si="41"/>
        <v>3.9167741935483877</v>
      </c>
      <c r="O218" s="3"/>
    </row>
    <row r="219" spans="1:15" ht="11.25">
      <c r="A219" s="1" t="s">
        <v>33</v>
      </c>
      <c r="E219" s="16">
        <f aca="true" t="shared" si="42" ref="E219:N219">SUM(E186:E216)</f>
        <v>8940</v>
      </c>
      <c r="F219" s="16">
        <f t="shared" si="42"/>
        <v>177.8</v>
      </c>
      <c r="G219" s="16">
        <f t="shared" si="42"/>
        <v>105.7</v>
      </c>
      <c r="H219" s="16">
        <f t="shared" si="42"/>
        <v>2498</v>
      </c>
      <c r="I219" s="16">
        <f t="shared" si="42"/>
        <v>229.2</v>
      </c>
      <c r="J219" s="16">
        <f t="shared" si="42"/>
        <v>177.70000000000002</v>
      </c>
      <c r="K219" s="16">
        <f t="shared" si="42"/>
        <v>781</v>
      </c>
      <c r="L219" s="16">
        <f t="shared" si="42"/>
        <v>426.90000000000003</v>
      </c>
      <c r="M219" s="16">
        <f t="shared" si="42"/>
        <v>603.9499999999999</v>
      </c>
      <c r="N219" s="16">
        <f t="shared" si="42"/>
        <v>121.42000000000002</v>
      </c>
      <c r="O219" s="3"/>
    </row>
    <row r="220" spans="1:15" ht="11.25">
      <c r="A220" s="1" t="s">
        <v>34</v>
      </c>
      <c r="E220" s="12">
        <f aca="true" t="shared" si="43" ref="E220:N220">STDEVP(E186:E216)</f>
        <v>113.3298575296921</v>
      </c>
      <c r="F220" s="8">
        <f t="shared" si="43"/>
        <v>3.407065560509634</v>
      </c>
      <c r="G220" s="8">
        <f t="shared" si="43"/>
        <v>7.791035164097247</v>
      </c>
      <c r="H220" s="12">
        <f t="shared" si="43"/>
        <v>10.247813908651326</v>
      </c>
      <c r="I220" s="8">
        <f t="shared" si="43"/>
        <v>3.190402490926549</v>
      </c>
      <c r="J220" s="8">
        <f t="shared" si="43"/>
        <v>3.0580815298288084</v>
      </c>
      <c r="K220" s="8">
        <f t="shared" si="43"/>
        <v>3.480075590935692</v>
      </c>
      <c r="L220" s="8">
        <f t="shared" si="43"/>
        <v>2.851167677985928</v>
      </c>
      <c r="M220" s="8">
        <f t="shared" si="43"/>
        <v>2.305692408321195</v>
      </c>
      <c r="N220" s="9">
        <f t="shared" si="43"/>
        <v>2.191595952720113</v>
      </c>
      <c r="O220" s="3"/>
    </row>
    <row r="221" spans="1:15" ht="11.25">
      <c r="A221" s="1" t="s">
        <v>35</v>
      </c>
      <c r="E221" s="12">
        <f aca="true" t="shared" si="44" ref="E221:N221">VARP(E186:E216)</f>
        <v>12843.656607700312</v>
      </c>
      <c r="F221" s="8">
        <f t="shared" si="44"/>
        <v>11.608095733610828</v>
      </c>
      <c r="G221" s="8">
        <f t="shared" si="44"/>
        <v>60.70022892819981</v>
      </c>
      <c r="H221" s="12">
        <f t="shared" si="44"/>
        <v>105.01768990634756</v>
      </c>
      <c r="I221" s="8">
        <f t="shared" si="44"/>
        <v>10.178668054110329</v>
      </c>
      <c r="J221" s="8">
        <f t="shared" si="44"/>
        <v>9.351862643080105</v>
      </c>
      <c r="K221" s="8">
        <f t="shared" si="44"/>
        <v>12.110926118626407</v>
      </c>
      <c r="L221" s="8">
        <f t="shared" si="44"/>
        <v>8.12915712799167</v>
      </c>
      <c r="M221" s="8">
        <f t="shared" si="44"/>
        <v>5.316217481789994</v>
      </c>
      <c r="N221" s="9">
        <f t="shared" si="44"/>
        <v>4.80309281997918</v>
      </c>
      <c r="O221" s="3"/>
    </row>
    <row r="222" spans="1:15" ht="11.25">
      <c r="A222" s="1" t="s">
        <v>36</v>
      </c>
      <c r="E222" s="12">
        <f aca="true" t="shared" si="45" ref="E222:N222">MAX(E186:E216)</f>
        <v>443</v>
      </c>
      <c r="F222" s="8">
        <f t="shared" si="45"/>
        <v>10.5</v>
      </c>
      <c r="G222" s="8">
        <f t="shared" si="45"/>
        <v>37.7</v>
      </c>
      <c r="H222" s="12">
        <f t="shared" si="45"/>
        <v>99</v>
      </c>
      <c r="I222" s="8">
        <f t="shared" si="45"/>
        <v>16</v>
      </c>
      <c r="J222" s="8">
        <f t="shared" si="45"/>
        <v>14.7</v>
      </c>
      <c r="K222" s="8">
        <f t="shared" si="45"/>
        <v>30.3</v>
      </c>
      <c r="L222" s="8">
        <f t="shared" si="45"/>
        <v>19.4</v>
      </c>
      <c r="M222" s="8">
        <f t="shared" si="45"/>
        <v>24.7</v>
      </c>
      <c r="N222" s="9">
        <f t="shared" si="45"/>
        <v>9.3</v>
      </c>
      <c r="O222" s="3"/>
    </row>
    <row r="223" spans="1:15" ht="11.25">
      <c r="A223" s="1" t="s">
        <v>37</v>
      </c>
      <c r="E223" s="12">
        <f aca="true" t="shared" si="46" ref="E223:N223">MIN(E186:E216)</f>
        <v>50</v>
      </c>
      <c r="F223" s="8">
        <f t="shared" si="46"/>
        <v>0</v>
      </c>
      <c r="G223" s="8">
        <f t="shared" si="46"/>
        <v>0</v>
      </c>
      <c r="H223" s="12">
        <f t="shared" si="46"/>
        <v>58</v>
      </c>
      <c r="I223" s="8">
        <f t="shared" si="46"/>
        <v>3.2</v>
      </c>
      <c r="J223" s="8">
        <f t="shared" si="46"/>
        <v>1</v>
      </c>
      <c r="K223" s="8">
        <f t="shared" si="46"/>
        <v>17.1</v>
      </c>
      <c r="L223" s="8">
        <f t="shared" si="46"/>
        <v>7.1</v>
      </c>
      <c r="M223" s="8">
        <f t="shared" si="46"/>
        <v>14.8</v>
      </c>
      <c r="N223" s="9">
        <f t="shared" si="46"/>
        <v>1.18</v>
      </c>
      <c r="O223" s="3"/>
    </row>
    <row r="224" spans="1:4" ht="11.25">
      <c r="A224" s="1" t="s">
        <v>38</v>
      </c>
      <c r="C224" s="22">
        <v>12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14"/>
      <c r="Q226" s="11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14"/>
      <c r="Q227" s="11"/>
      <c r="R227" s="4"/>
      <c r="S227" s="4"/>
      <c r="T227" s="4"/>
      <c r="U227" s="4"/>
      <c r="V227" s="4"/>
      <c r="W227" s="4"/>
    </row>
    <row r="228" spans="5:23" ht="11.25">
      <c r="E228" s="11" t="s">
        <v>14</v>
      </c>
      <c r="F228" s="3" t="s">
        <v>15</v>
      </c>
      <c r="G228" s="3" t="s">
        <v>16</v>
      </c>
      <c r="H228" s="11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4"/>
      <c r="Q228" s="11"/>
      <c r="U228" s="1"/>
      <c r="V228" s="1"/>
      <c r="W228" s="1"/>
    </row>
    <row r="229" spans="5:23" ht="11.25">
      <c r="E229" s="11" t="s">
        <v>24</v>
      </c>
      <c r="F229" s="3" t="s">
        <v>25</v>
      </c>
      <c r="G229" s="3" t="s">
        <v>26</v>
      </c>
      <c r="H229" s="11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14"/>
      <c r="Q230" s="11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2016</v>
      </c>
      <c r="C231" s="2">
        <v>1</v>
      </c>
      <c r="D231" s="2" t="s">
        <v>43</v>
      </c>
      <c r="E231" s="12">
        <v>280</v>
      </c>
      <c r="F231" s="8">
        <v>5.5</v>
      </c>
      <c r="G231" s="8">
        <v>28</v>
      </c>
      <c r="H231" s="12">
        <v>89</v>
      </c>
      <c r="I231" s="8">
        <v>27</v>
      </c>
      <c r="J231" s="8">
        <v>4.6</v>
      </c>
      <c r="K231" s="8">
        <v>26.9</v>
      </c>
      <c r="L231" s="8">
        <v>16.6</v>
      </c>
      <c r="M231" s="8">
        <f aca="true" t="shared" si="47" ref="M231:M260">AVERAGE(K231:L231)</f>
        <v>21.75</v>
      </c>
      <c r="N231" s="9">
        <v>2.83</v>
      </c>
      <c r="O231" s="8">
        <f aca="true" t="shared" si="48" ref="O231:O245">(((E231/536.9)-0.26)*10.8)/0.51</f>
        <v>5.537909348876448</v>
      </c>
      <c r="P231" s="17">
        <f>((536.9/59)*0.01)*M231/0.7</f>
        <v>2.8275</v>
      </c>
      <c r="Q231" s="12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2016</v>
      </c>
      <c r="C232" s="2">
        <v>2</v>
      </c>
      <c r="D232" s="2" t="s">
        <v>43</v>
      </c>
      <c r="E232" s="12">
        <v>324</v>
      </c>
      <c r="F232" s="8">
        <v>8.1</v>
      </c>
      <c r="G232" s="8">
        <v>37</v>
      </c>
      <c r="H232" s="12">
        <v>85</v>
      </c>
      <c r="I232" s="8">
        <v>13.2</v>
      </c>
      <c r="J232" s="8">
        <v>6.6</v>
      </c>
      <c r="K232" s="8">
        <v>25.7</v>
      </c>
      <c r="L232" s="8">
        <v>17.1</v>
      </c>
      <c r="M232" s="8">
        <f t="shared" si="47"/>
        <v>21.4</v>
      </c>
      <c r="N232" s="9">
        <v>2.78</v>
      </c>
      <c r="O232" s="8">
        <f t="shared" si="48"/>
        <v>7.273362330590647</v>
      </c>
      <c r="P232" s="17">
        <f aca="true" t="shared" si="49" ref="P232:P260">((536.9/59)*0.01)*M232/0.7</f>
        <v>2.782</v>
      </c>
      <c r="Q232" s="12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2016</v>
      </c>
      <c r="C233" s="2">
        <v>3</v>
      </c>
      <c r="D233" s="2" t="s">
        <v>43</v>
      </c>
      <c r="E233" s="12">
        <v>128</v>
      </c>
      <c r="F233" s="8">
        <v>0</v>
      </c>
      <c r="G233" s="8">
        <v>18.5</v>
      </c>
      <c r="H233" s="12">
        <v>94</v>
      </c>
      <c r="I233" s="8">
        <v>4.5</v>
      </c>
      <c r="J233" s="8">
        <v>6.2</v>
      </c>
      <c r="K233" s="8">
        <v>21.6</v>
      </c>
      <c r="L233" s="8">
        <v>17.2</v>
      </c>
      <c r="M233" s="8">
        <f t="shared" si="47"/>
        <v>19.4</v>
      </c>
      <c r="N233" s="9">
        <v>2.52</v>
      </c>
      <c r="O233" s="8">
        <f t="shared" si="48"/>
        <v>-0.4572918606816913</v>
      </c>
      <c r="P233" s="17">
        <f t="shared" si="49"/>
        <v>2.522</v>
      </c>
      <c r="Q233" s="12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2016</v>
      </c>
      <c r="C234" s="2">
        <v>4</v>
      </c>
      <c r="D234" s="2" t="s">
        <v>43</v>
      </c>
      <c r="E234" s="12">
        <v>120</v>
      </c>
      <c r="F234" s="8">
        <v>0</v>
      </c>
      <c r="G234" s="8">
        <v>25.4</v>
      </c>
      <c r="H234" s="12">
        <v>96</v>
      </c>
      <c r="I234" s="8">
        <v>3.7</v>
      </c>
      <c r="J234" s="8">
        <v>5.3</v>
      </c>
      <c r="K234" s="8">
        <v>22.7</v>
      </c>
      <c r="L234" s="8">
        <v>17.8</v>
      </c>
      <c r="M234" s="8">
        <f t="shared" si="47"/>
        <v>20.25</v>
      </c>
      <c r="N234" s="9">
        <v>2.63</v>
      </c>
      <c r="O234" s="8">
        <f t="shared" si="48"/>
        <v>-0.7728287664479089</v>
      </c>
      <c r="P234" s="17">
        <f t="shared" si="49"/>
        <v>2.6325</v>
      </c>
      <c r="Q234" s="12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2016</v>
      </c>
      <c r="C235" s="2">
        <v>5</v>
      </c>
      <c r="D235" s="2" t="s">
        <v>43</v>
      </c>
      <c r="E235" s="12">
        <v>115</v>
      </c>
      <c r="F235" s="8">
        <v>0</v>
      </c>
      <c r="G235" s="8">
        <v>26.8</v>
      </c>
      <c r="H235" s="12">
        <v>96</v>
      </c>
      <c r="I235" s="8">
        <v>6.3</v>
      </c>
      <c r="J235" s="8">
        <v>5.7</v>
      </c>
      <c r="K235" s="8">
        <v>23.7</v>
      </c>
      <c r="L235" s="8">
        <v>18.8</v>
      </c>
      <c r="M235" s="8">
        <f t="shared" si="47"/>
        <v>21.25</v>
      </c>
      <c r="N235" s="9">
        <v>2.76</v>
      </c>
      <c r="O235" s="8">
        <f t="shared" si="48"/>
        <v>-0.9700393325517953</v>
      </c>
      <c r="P235" s="17">
        <f t="shared" si="49"/>
        <v>2.7625</v>
      </c>
      <c r="Q235" s="12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2016</v>
      </c>
      <c r="C236" s="2">
        <v>6</v>
      </c>
      <c r="D236" s="2" t="s">
        <v>43</v>
      </c>
      <c r="E236" s="12">
        <v>197</v>
      </c>
      <c r="F236" s="8">
        <v>3.3</v>
      </c>
      <c r="G236" s="8">
        <v>34.1</v>
      </c>
      <c r="H236" s="12">
        <v>90</v>
      </c>
      <c r="I236" s="8">
        <v>10.1</v>
      </c>
      <c r="J236" s="8">
        <v>8.3</v>
      </c>
      <c r="K236" s="8">
        <v>26.1</v>
      </c>
      <c r="L236" s="8">
        <v>19.2</v>
      </c>
      <c r="M236" s="8">
        <f t="shared" si="47"/>
        <v>22.65</v>
      </c>
      <c r="N236" s="9">
        <v>2.94</v>
      </c>
      <c r="O236" s="8">
        <f t="shared" si="48"/>
        <v>2.264213951551938</v>
      </c>
      <c r="P236" s="17">
        <f t="shared" si="49"/>
        <v>2.9444999999999997</v>
      </c>
      <c r="Q236" s="12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2016</v>
      </c>
      <c r="C237" s="2">
        <v>7</v>
      </c>
      <c r="D237" s="2" t="s">
        <v>43</v>
      </c>
      <c r="E237" s="12">
        <v>59</v>
      </c>
      <c r="F237" s="8">
        <v>0</v>
      </c>
      <c r="G237" s="8">
        <v>1.3</v>
      </c>
      <c r="H237" s="12">
        <v>95</v>
      </c>
      <c r="I237" s="8">
        <v>4.2</v>
      </c>
      <c r="J237" s="8">
        <v>4</v>
      </c>
      <c r="K237" s="8">
        <v>17.8</v>
      </c>
      <c r="L237" s="8">
        <v>15.6</v>
      </c>
      <c r="M237" s="8">
        <f t="shared" si="47"/>
        <v>16.7</v>
      </c>
      <c r="N237" s="9">
        <v>1.5</v>
      </c>
      <c r="O237" s="8">
        <f t="shared" si="48"/>
        <v>-3.1787976729153207</v>
      </c>
      <c r="P237" s="17">
        <f t="shared" si="49"/>
        <v>2.171</v>
      </c>
      <c r="Q237" s="12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2016</v>
      </c>
      <c r="C238" s="2">
        <v>8</v>
      </c>
      <c r="D238" s="2" t="s">
        <v>43</v>
      </c>
      <c r="E238" s="12">
        <v>298</v>
      </c>
      <c r="F238" s="8">
        <v>6.5</v>
      </c>
      <c r="G238" s="8">
        <v>0</v>
      </c>
      <c r="H238" s="12">
        <v>85</v>
      </c>
      <c r="I238" s="8">
        <v>4</v>
      </c>
      <c r="J238" s="8">
        <v>1.6</v>
      </c>
      <c r="K238" s="8">
        <v>19.5</v>
      </c>
      <c r="L238" s="8">
        <v>12.2</v>
      </c>
      <c r="M238" s="8">
        <f t="shared" si="47"/>
        <v>15.85</v>
      </c>
      <c r="N238" s="9">
        <v>2.34</v>
      </c>
      <c r="O238" s="8">
        <f t="shared" si="48"/>
        <v>6.247867386850437</v>
      </c>
      <c r="P238" s="17">
        <f t="shared" si="49"/>
        <v>2.0605</v>
      </c>
      <c r="Q238" s="12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2016</v>
      </c>
      <c r="C239" s="2">
        <v>9</v>
      </c>
      <c r="D239" s="2" t="s">
        <v>43</v>
      </c>
      <c r="E239" s="12">
        <v>277</v>
      </c>
      <c r="F239" s="8">
        <v>6.7</v>
      </c>
      <c r="G239" s="8">
        <v>0</v>
      </c>
      <c r="H239" s="12">
        <v>80</v>
      </c>
      <c r="I239" s="8">
        <v>3.4</v>
      </c>
      <c r="J239" s="8">
        <v>3.8</v>
      </c>
      <c r="K239" s="8">
        <v>20.1</v>
      </c>
      <c r="L239" s="8">
        <v>7.2</v>
      </c>
      <c r="M239" s="8">
        <f t="shared" si="47"/>
        <v>13.65</v>
      </c>
      <c r="N239" s="9">
        <v>2.56</v>
      </c>
      <c r="O239" s="8">
        <f t="shared" si="48"/>
        <v>5.419583009214115</v>
      </c>
      <c r="P239" s="17">
        <f t="shared" si="49"/>
        <v>1.7745000000000002</v>
      </c>
      <c r="Q239" s="12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2016</v>
      </c>
      <c r="C240" s="2">
        <v>10</v>
      </c>
      <c r="D240" s="2" t="s">
        <v>43</v>
      </c>
      <c r="E240" s="25">
        <v>256</v>
      </c>
      <c r="F240" s="24">
        <v>4.6</v>
      </c>
      <c r="G240" s="8">
        <v>0</v>
      </c>
      <c r="H240" s="12">
        <v>81</v>
      </c>
      <c r="I240" s="8">
        <v>2.3</v>
      </c>
      <c r="J240" s="8">
        <v>2.6</v>
      </c>
      <c r="K240" s="8">
        <v>18.1</v>
      </c>
      <c r="L240" s="8">
        <v>6</v>
      </c>
      <c r="M240" s="8">
        <f t="shared" si="47"/>
        <v>12.05</v>
      </c>
      <c r="N240" s="9">
        <v>1.57</v>
      </c>
      <c r="O240" s="8">
        <f t="shared" si="48"/>
        <v>4.591298631577795</v>
      </c>
      <c r="P240" s="17">
        <f t="shared" si="49"/>
        <v>1.5665000000000002</v>
      </c>
      <c r="Q240" s="12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2016</v>
      </c>
      <c r="C241" s="2">
        <v>11</v>
      </c>
      <c r="D241" s="2" t="s">
        <v>43</v>
      </c>
      <c r="E241" s="12">
        <v>339</v>
      </c>
      <c r="F241" s="8">
        <v>7.9</v>
      </c>
      <c r="G241" s="8">
        <v>0</v>
      </c>
      <c r="H241" s="21">
        <v>68</v>
      </c>
      <c r="I241" s="8">
        <v>4.3</v>
      </c>
      <c r="J241" s="8">
        <v>3.8</v>
      </c>
      <c r="K241" s="8">
        <v>19.2</v>
      </c>
      <c r="L241" s="8">
        <v>5.6</v>
      </c>
      <c r="M241" s="8">
        <f t="shared" si="47"/>
        <v>12.399999999999999</v>
      </c>
      <c r="N241" s="9">
        <v>1.61</v>
      </c>
      <c r="O241" s="8">
        <f t="shared" si="48"/>
        <v>7.864994028902306</v>
      </c>
      <c r="P241" s="17">
        <f t="shared" si="49"/>
        <v>1.6119999999999999</v>
      </c>
      <c r="Q241" s="12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2016</v>
      </c>
      <c r="C242" s="2">
        <v>12</v>
      </c>
      <c r="D242" s="2" t="s">
        <v>43</v>
      </c>
      <c r="E242" s="12">
        <v>322</v>
      </c>
      <c r="F242" s="8">
        <v>7.2</v>
      </c>
      <c r="G242" s="8">
        <v>0</v>
      </c>
      <c r="H242" s="21">
        <v>71</v>
      </c>
      <c r="I242" s="8">
        <v>4.8</v>
      </c>
      <c r="J242" s="8">
        <v>4.8</v>
      </c>
      <c r="K242" s="8">
        <v>18.1</v>
      </c>
      <c r="L242" s="8">
        <v>4.3</v>
      </c>
      <c r="M242" s="8">
        <f t="shared" si="47"/>
        <v>11.200000000000001</v>
      </c>
      <c r="N242" s="9">
        <v>1.46</v>
      </c>
      <c r="O242" s="8">
        <f t="shared" si="48"/>
        <v>7.194478104149093</v>
      </c>
      <c r="P242" s="17">
        <f t="shared" si="49"/>
        <v>1.4560000000000002</v>
      </c>
      <c r="Q242" s="12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2016</v>
      </c>
      <c r="C243" s="2">
        <v>13</v>
      </c>
      <c r="D243" s="2" t="s">
        <v>43</v>
      </c>
      <c r="E243" s="12">
        <v>264</v>
      </c>
      <c r="F243" s="8">
        <v>4.9</v>
      </c>
      <c r="G243" s="8">
        <v>0</v>
      </c>
      <c r="H243" s="21">
        <v>53</v>
      </c>
      <c r="I243" s="8">
        <v>7.23</v>
      </c>
      <c r="J243" s="8">
        <v>7.2</v>
      </c>
      <c r="K243" s="8">
        <v>21.1</v>
      </c>
      <c r="L243" s="8">
        <v>3</v>
      </c>
      <c r="M243" s="8">
        <f t="shared" si="47"/>
        <v>12.05</v>
      </c>
      <c r="N243" s="9">
        <v>1.57</v>
      </c>
      <c r="O243" s="8">
        <f t="shared" si="48"/>
        <v>4.906835537344012</v>
      </c>
      <c r="P243" s="17">
        <f t="shared" si="49"/>
        <v>1.5665000000000002</v>
      </c>
      <c r="Q243" s="12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2016</v>
      </c>
      <c r="C244" s="2">
        <v>14</v>
      </c>
      <c r="D244" s="2" t="s">
        <v>43</v>
      </c>
      <c r="E244" s="12">
        <v>336</v>
      </c>
      <c r="F244" s="8">
        <v>9.6</v>
      </c>
      <c r="G244" s="8">
        <v>0</v>
      </c>
      <c r="H244" s="21">
        <v>73</v>
      </c>
      <c r="I244" s="8">
        <v>3.7</v>
      </c>
      <c r="J244" s="8">
        <v>4.3</v>
      </c>
      <c r="K244" s="8">
        <v>23.5</v>
      </c>
      <c r="L244" s="8">
        <v>4.6</v>
      </c>
      <c r="M244" s="8">
        <f t="shared" si="47"/>
        <v>14.05</v>
      </c>
      <c r="N244" s="9">
        <v>4.55</v>
      </c>
      <c r="O244" s="8">
        <f t="shared" si="48"/>
        <v>7.746667689239973</v>
      </c>
      <c r="P244" s="17">
        <f t="shared" si="49"/>
        <v>1.8265000000000002</v>
      </c>
      <c r="Q244" s="12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2016</v>
      </c>
      <c r="C245" s="2">
        <v>15</v>
      </c>
      <c r="D245" s="2" t="s">
        <v>43</v>
      </c>
      <c r="E245" s="12">
        <v>315</v>
      </c>
      <c r="F245" s="8">
        <v>9.9</v>
      </c>
      <c r="G245" s="8">
        <v>0</v>
      </c>
      <c r="H245" s="21">
        <v>77</v>
      </c>
      <c r="I245" s="8">
        <v>2.8</v>
      </c>
      <c r="J245" s="8">
        <v>2.7</v>
      </c>
      <c r="K245" s="8">
        <v>25.6</v>
      </c>
      <c r="L245" s="8">
        <v>7.6</v>
      </c>
      <c r="M245" s="8">
        <f t="shared" si="47"/>
        <v>16.6</v>
      </c>
      <c r="N245" s="9">
        <v>3.87</v>
      </c>
      <c r="O245" s="8">
        <f t="shared" si="48"/>
        <v>6.918383311603652</v>
      </c>
      <c r="P245" s="17">
        <f t="shared" si="49"/>
        <v>2.1580000000000004</v>
      </c>
      <c r="Q245" s="12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2016</v>
      </c>
      <c r="C246" s="2">
        <v>16</v>
      </c>
      <c r="D246" s="2" t="s">
        <v>43</v>
      </c>
      <c r="E246" s="12">
        <v>310</v>
      </c>
      <c r="F246" s="8">
        <v>9.2</v>
      </c>
      <c r="G246" s="8">
        <v>0</v>
      </c>
      <c r="H246" s="21">
        <v>76</v>
      </c>
      <c r="I246" s="8">
        <v>2</v>
      </c>
      <c r="J246" s="8">
        <v>2.6</v>
      </c>
      <c r="K246" s="8">
        <v>27.3</v>
      </c>
      <c r="L246" s="8">
        <v>10.4</v>
      </c>
      <c r="M246" s="8">
        <f t="shared" si="47"/>
        <v>18.85</v>
      </c>
      <c r="N246" s="9">
        <v>3.76</v>
      </c>
      <c r="O246" s="8">
        <f aca="true" t="shared" si="50" ref="O246:O260">(((E246/536.9)-0.26)*10.8)/0.51</f>
        <v>6.721172745499766</v>
      </c>
      <c r="P246" s="17">
        <f t="shared" si="49"/>
        <v>2.4505000000000003</v>
      </c>
      <c r="Q246" s="12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2016</v>
      </c>
      <c r="C247" s="2">
        <v>17</v>
      </c>
      <c r="D247" s="2" t="s">
        <v>43</v>
      </c>
      <c r="E247" s="12">
        <v>313</v>
      </c>
      <c r="F247" s="8">
        <v>6.8</v>
      </c>
      <c r="G247" s="8">
        <v>0</v>
      </c>
      <c r="H247" s="21">
        <v>75</v>
      </c>
      <c r="I247" s="8">
        <v>4.3</v>
      </c>
      <c r="J247" s="8">
        <v>6.7</v>
      </c>
      <c r="K247" s="8">
        <v>27.7</v>
      </c>
      <c r="L247" s="8">
        <v>10.6</v>
      </c>
      <c r="M247" s="8">
        <f t="shared" si="47"/>
        <v>19.15</v>
      </c>
      <c r="N247" s="9">
        <v>2.49</v>
      </c>
      <c r="O247" s="8">
        <f t="shared" si="50"/>
        <v>6.839499085162097</v>
      </c>
      <c r="P247" s="17">
        <f t="shared" si="49"/>
        <v>2.4895</v>
      </c>
      <c r="Q247" s="12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2016</v>
      </c>
      <c r="C248" s="2">
        <v>18</v>
      </c>
      <c r="D248" s="2" t="s">
        <v>43</v>
      </c>
      <c r="E248" s="12">
        <v>304</v>
      </c>
      <c r="F248" s="8">
        <v>6.5</v>
      </c>
      <c r="G248" s="8">
        <v>0</v>
      </c>
      <c r="H248" s="12">
        <v>76</v>
      </c>
      <c r="I248" s="8">
        <v>6.2</v>
      </c>
      <c r="J248" s="8">
        <v>7</v>
      </c>
      <c r="K248" s="8">
        <v>27.6</v>
      </c>
      <c r="L248" s="8">
        <v>10.7</v>
      </c>
      <c r="M248" s="8">
        <f t="shared" si="47"/>
        <v>19.15</v>
      </c>
      <c r="N248" s="9">
        <v>2.49</v>
      </c>
      <c r="O248" s="8">
        <f t="shared" si="50"/>
        <v>6.4845200661751</v>
      </c>
      <c r="P248" s="17">
        <f t="shared" si="49"/>
        <v>2.4895</v>
      </c>
      <c r="Q248" s="12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2016</v>
      </c>
      <c r="C249" s="2">
        <v>19</v>
      </c>
      <c r="D249" s="2" t="s">
        <v>43</v>
      </c>
      <c r="E249" s="12">
        <v>269</v>
      </c>
      <c r="F249" s="8">
        <v>5.1</v>
      </c>
      <c r="G249" s="8">
        <v>0</v>
      </c>
      <c r="H249" s="12">
        <v>85</v>
      </c>
      <c r="I249" s="8">
        <v>3.2</v>
      </c>
      <c r="J249" s="8">
        <v>5.1</v>
      </c>
      <c r="K249" s="8">
        <v>24.89</v>
      </c>
      <c r="L249" s="8">
        <v>10.2</v>
      </c>
      <c r="M249" s="8">
        <f t="shared" si="47"/>
        <v>17.545</v>
      </c>
      <c r="N249" s="9">
        <v>2.28</v>
      </c>
      <c r="O249" s="8">
        <f t="shared" si="50"/>
        <v>5.104046103447898</v>
      </c>
      <c r="P249" s="17">
        <f t="shared" si="49"/>
        <v>2.2808500000000005</v>
      </c>
      <c r="Q249" s="12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2016</v>
      </c>
      <c r="C250" s="2">
        <v>20</v>
      </c>
      <c r="D250" s="2" t="s">
        <v>43</v>
      </c>
      <c r="E250" s="12">
        <v>242</v>
      </c>
      <c r="F250" s="8">
        <v>5.2</v>
      </c>
      <c r="G250" s="8">
        <v>0</v>
      </c>
      <c r="H250" s="12">
        <v>82</v>
      </c>
      <c r="I250" s="8">
        <v>6</v>
      </c>
      <c r="J250" s="8">
        <v>8.2</v>
      </c>
      <c r="K250" s="8">
        <v>23.3</v>
      </c>
      <c r="L250" s="8">
        <v>11.7</v>
      </c>
      <c r="M250" s="8">
        <f t="shared" si="47"/>
        <v>17.5</v>
      </c>
      <c r="N250" s="9">
        <v>4</v>
      </c>
      <c r="O250" s="8">
        <f t="shared" si="50"/>
        <v>4.039109046486914</v>
      </c>
      <c r="P250" s="17">
        <f t="shared" si="49"/>
        <v>2.2750000000000004</v>
      </c>
      <c r="Q250" s="12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2016</v>
      </c>
      <c r="C251" s="2">
        <v>21</v>
      </c>
      <c r="D251" s="2" t="s">
        <v>43</v>
      </c>
      <c r="E251" s="12">
        <v>311</v>
      </c>
      <c r="F251" s="8">
        <v>9.4</v>
      </c>
      <c r="G251" s="8">
        <v>0</v>
      </c>
      <c r="H251" s="12">
        <v>79</v>
      </c>
      <c r="I251" s="8">
        <v>9.2</v>
      </c>
      <c r="J251" s="8">
        <v>11.3</v>
      </c>
      <c r="K251" s="8">
        <v>22.2</v>
      </c>
      <c r="L251" s="8">
        <v>11.5</v>
      </c>
      <c r="M251" s="8">
        <f t="shared" si="47"/>
        <v>16.85</v>
      </c>
      <c r="N251" s="9">
        <v>3.94</v>
      </c>
      <c r="O251" s="8">
        <f t="shared" si="50"/>
        <v>6.760614858720542</v>
      </c>
      <c r="P251" s="17">
        <f t="shared" si="49"/>
        <v>2.1905</v>
      </c>
      <c r="Q251" s="12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2016</v>
      </c>
      <c r="C252" s="2">
        <v>22</v>
      </c>
      <c r="D252" s="2" t="s">
        <v>43</v>
      </c>
      <c r="E252" s="12">
        <v>270</v>
      </c>
      <c r="F252" s="8">
        <v>8.2</v>
      </c>
      <c r="G252" s="8">
        <v>0</v>
      </c>
      <c r="H252" s="12">
        <v>81</v>
      </c>
      <c r="I252" s="8">
        <v>9.1</v>
      </c>
      <c r="J252" s="8">
        <v>6.3</v>
      </c>
      <c r="K252" s="8">
        <v>25</v>
      </c>
      <c r="L252" s="8">
        <v>11.2</v>
      </c>
      <c r="M252" s="8">
        <f t="shared" si="47"/>
        <v>18.1</v>
      </c>
      <c r="N252" s="9">
        <v>4.2</v>
      </c>
      <c r="O252" s="8">
        <f t="shared" si="50"/>
        <v>5.143488216668676</v>
      </c>
      <c r="P252" s="17">
        <f t="shared" si="49"/>
        <v>2.353</v>
      </c>
      <c r="Q252" s="12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2016</v>
      </c>
      <c r="C253" s="2">
        <v>23</v>
      </c>
      <c r="D253" s="2" t="s">
        <v>43</v>
      </c>
      <c r="E253" s="12">
        <v>294</v>
      </c>
      <c r="F253" s="8">
        <v>9.6</v>
      </c>
      <c r="G253" s="8">
        <v>0</v>
      </c>
      <c r="H253" s="12">
        <v>76</v>
      </c>
      <c r="I253" s="8">
        <v>4.3</v>
      </c>
      <c r="J253" s="8">
        <v>6.2</v>
      </c>
      <c r="K253" s="8">
        <v>25.8</v>
      </c>
      <c r="L253" s="8">
        <v>11.6</v>
      </c>
      <c r="M253" s="8">
        <f t="shared" si="47"/>
        <v>18.7</v>
      </c>
      <c r="N253" s="9">
        <v>4.42</v>
      </c>
      <c r="O253" s="8">
        <f t="shared" si="50"/>
        <v>6.090098933967329</v>
      </c>
      <c r="P253" s="17">
        <f t="shared" si="49"/>
        <v>2.431</v>
      </c>
      <c r="Q253" s="12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2016</v>
      </c>
      <c r="C254" s="2">
        <v>24</v>
      </c>
      <c r="D254" s="2" t="s">
        <v>43</v>
      </c>
      <c r="E254" s="12">
        <v>280</v>
      </c>
      <c r="F254" s="8">
        <v>5.5</v>
      </c>
      <c r="G254" s="8">
        <v>0</v>
      </c>
      <c r="H254" s="12">
        <v>77</v>
      </c>
      <c r="I254" s="8">
        <v>6.3</v>
      </c>
      <c r="J254" s="8">
        <v>7.1</v>
      </c>
      <c r="K254" s="8">
        <v>26.5</v>
      </c>
      <c r="L254" s="8">
        <v>10.6</v>
      </c>
      <c r="M254" s="8">
        <f t="shared" si="47"/>
        <v>18.55</v>
      </c>
      <c r="N254" s="9">
        <v>2.41</v>
      </c>
      <c r="O254" s="8">
        <f t="shared" si="50"/>
        <v>5.537909348876448</v>
      </c>
      <c r="P254" s="17">
        <f t="shared" si="49"/>
        <v>2.4115</v>
      </c>
      <c r="Q254" s="12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2016</v>
      </c>
      <c r="C255" s="2">
        <v>25</v>
      </c>
      <c r="D255" s="2" t="s">
        <v>43</v>
      </c>
      <c r="E255" s="12">
        <v>277</v>
      </c>
      <c r="F255" s="8">
        <v>5.4</v>
      </c>
      <c r="G255" s="8">
        <v>0</v>
      </c>
      <c r="H255" s="12">
        <v>80</v>
      </c>
      <c r="I255" s="8">
        <v>3.9</v>
      </c>
      <c r="J255" s="8">
        <v>5.8</v>
      </c>
      <c r="K255" s="8">
        <v>24.7</v>
      </c>
      <c r="L255" s="8">
        <v>10.4</v>
      </c>
      <c r="M255" s="8">
        <f t="shared" si="47"/>
        <v>17.55</v>
      </c>
      <c r="N255" s="9">
        <v>2.28</v>
      </c>
      <c r="O255" s="8">
        <f t="shared" si="50"/>
        <v>5.419583009214115</v>
      </c>
      <c r="P255" s="17">
        <f t="shared" si="49"/>
        <v>2.2815000000000003</v>
      </c>
      <c r="Q255" s="12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2016</v>
      </c>
      <c r="C256" s="2">
        <v>26</v>
      </c>
      <c r="D256" s="2" t="s">
        <v>43</v>
      </c>
      <c r="E256" s="12">
        <v>294</v>
      </c>
      <c r="F256" s="8">
        <v>6.1</v>
      </c>
      <c r="G256" s="8">
        <v>0</v>
      </c>
      <c r="H256" s="12">
        <v>77</v>
      </c>
      <c r="I256" s="8">
        <v>4</v>
      </c>
      <c r="J256" s="8">
        <v>5</v>
      </c>
      <c r="K256" s="8">
        <v>24.7</v>
      </c>
      <c r="L256" s="8">
        <v>10.4</v>
      </c>
      <c r="M256" s="8">
        <f t="shared" si="47"/>
        <v>17.55</v>
      </c>
      <c r="N256" s="9">
        <v>2.28</v>
      </c>
      <c r="O256" s="8">
        <f t="shared" si="50"/>
        <v>6.090098933967329</v>
      </c>
      <c r="P256" s="17">
        <f t="shared" si="49"/>
        <v>2.2815000000000003</v>
      </c>
      <c r="Q256" s="12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2016</v>
      </c>
      <c r="C257" s="2">
        <v>27</v>
      </c>
      <c r="D257" s="2" t="s">
        <v>43</v>
      </c>
      <c r="E257" s="12">
        <v>289</v>
      </c>
      <c r="F257" s="8">
        <v>9.4</v>
      </c>
      <c r="G257" s="8">
        <v>0</v>
      </c>
      <c r="H257" s="12">
        <v>73</v>
      </c>
      <c r="I257" s="8">
        <v>4.5</v>
      </c>
      <c r="J257" s="8">
        <v>4.6</v>
      </c>
      <c r="K257" s="8">
        <v>25.1</v>
      </c>
      <c r="L257" s="8">
        <v>8</v>
      </c>
      <c r="M257" s="8">
        <f t="shared" si="47"/>
        <v>16.55</v>
      </c>
      <c r="N257" s="9">
        <v>5.34</v>
      </c>
      <c r="O257" s="8">
        <f t="shared" si="50"/>
        <v>5.892888367863444</v>
      </c>
      <c r="P257" s="17">
        <f t="shared" si="49"/>
        <v>2.1515000000000004</v>
      </c>
      <c r="Q257" s="12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2016</v>
      </c>
      <c r="C258" s="2">
        <v>28</v>
      </c>
      <c r="D258" s="2" t="s">
        <v>43</v>
      </c>
      <c r="E258" s="12">
        <v>305</v>
      </c>
      <c r="F258" s="8">
        <v>9.7</v>
      </c>
      <c r="G258" s="8">
        <v>0</v>
      </c>
      <c r="H258" s="12">
        <v>72</v>
      </c>
      <c r="I258" s="8">
        <v>5.8</v>
      </c>
      <c r="J258" s="8">
        <v>6.5</v>
      </c>
      <c r="K258" s="8">
        <v>25.2</v>
      </c>
      <c r="L258" s="8">
        <v>8.5</v>
      </c>
      <c r="M258" s="8">
        <f t="shared" si="47"/>
        <v>16.85</v>
      </c>
      <c r="N258" s="9">
        <v>4.62</v>
      </c>
      <c r="O258" s="8">
        <f t="shared" si="50"/>
        <v>6.523962179395879</v>
      </c>
      <c r="P258" s="17">
        <f t="shared" si="49"/>
        <v>2.1905</v>
      </c>
      <c r="Q258" s="12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2016</v>
      </c>
      <c r="C259" s="2">
        <v>29</v>
      </c>
      <c r="D259" s="2" t="s">
        <v>43</v>
      </c>
      <c r="E259" s="12">
        <v>317</v>
      </c>
      <c r="F259" s="8">
        <v>9.6</v>
      </c>
      <c r="G259" s="8">
        <v>0</v>
      </c>
      <c r="H259" s="12">
        <v>71</v>
      </c>
      <c r="I259" s="8">
        <v>4.7</v>
      </c>
      <c r="J259" s="8">
        <v>6.1</v>
      </c>
      <c r="K259" s="8">
        <v>27.3</v>
      </c>
      <c r="L259" s="8">
        <v>9.1</v>
      </c>
      <c r="M259" s="8">
        <f t="shared" si="47"/>
        <v>18.2</v>
      </c>
      <c r="N259" s="9">
        <v>4.36</v>
      </c>
      <c r="O259" s="8">
        <f t="shared" si="50"/>
        <v>6.997267538045206</v>
      </c>
      <c r="P259" s="17">
        <f t="shared" si="49"/>
        <v>2.366</v>
      </c>
      <c r="Q259" s="12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2016</v>
      </c>
      <c r="C260" s="2">
        <v>30</v>
      </c>
      <c r="D260" s="2" t="s">
        <v>43</v>
      </c>
      <c r="E260" s="12">
        <v>212</v>
      </c>
      <c r="F260" s="8">
        <v>4.7</v>
      </c>
      <c r="G260" s="8">
        <v>0</v>
      </c>
      <c r="H260" s="12">
        <v>74</v>
      </c>
      <c r="I260" s="8">
        <v>4.3</v>
      </c>
      <c r="J260" s="8">
        <v>5.5</v>
      </c>
      <c r="K260" s="8">
        <v>26.5</v>
      </c>
      <c r="L260" s="8">
        <v>11.2</v>
      </c>
      <c r="M260" s="8">
        <f t="shared" si="47"/>
        <v>18.85</v>
      </c>
      <c r="N260" s="9">
        <v>3.72</v>
      </c>
      <c r="O260" s="8">
        <f t="shared" si="50"/>
        <v>2.8558456498635967</v>
      </c>
      <c r="P260" s="17">
        <f t="shared" si="49"/>
        <v>2.4505000000000003</v>
      </c>
      <c r="Q260" s="12"/>
      <c r="R260" s="4"/>
      <c r="S260" s="4"/>
      <c r="T260" s="4"/>
      <c r="U260" s="9"/>
      <c r="V260" s="9"/>
      <c r="W260" s="9"/>
      <c r="X260" s="9"/>
    </row>
    <row r="261" spans="13:15" ht="11.25">
      <c r="M261" s="8" t="s">
        <v>13</v>
      </c>
      <c r="O261" s="8" t="s">
        <v>13</v>
      </c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14"/>
      <c r="Q262" s="11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6">
        <f aca="true" t="shared" si="51" ref="E263:N263">AVERAGE(E231:E261)</f>
        <v>263.9</v>
      </c>
      <c r="F263" s="16">
        <f t="shared" si="51"/>
        <v>6.153333333333333</v>
      </c>
      <c r="G263" s="16">
        <f t="shared" si="51"/>
        <v>5.703333333333334</v>
      </c>
      <c r="H263" s="16">
        <f t="shared" si="51"/>
        <v>79.56666666666666</v>
      </c>
      <c r="I263" s="16">
        <f t="shared" si="51"/>
        <v>5.977666666666668</v>
      </c>
      <c r="J263" s="16">
        <f t="shared" si="51"/>
        <v>5.516666666666667</v>
      </c>
      <c r="K263" s="16">
        <f t="shared" si="51"/>
        <v>23.783000000000005</v>
      </c>
      <c r="L263" s="16">
        <f t="shared" si="51"/>
        <v>10.963333333333331</v>
      </c>
      <c r="M263" s="16">
        <f t="shared" si="51"/>
        <v>17.37316666666667</v>
      </c>
      <c r="N263" s="16">
        <f t="shared" si="51"/>
        <v>3.002666666666667</v>
      </c>
    </row>
    <row r="264" spans="1:14" ht="11.25">
      <c r="A264" s="1" t="s">
        <v>33</v>
      </c>
      <c r="E264" s="12">
        <f aca="true" t="shared" si="52" ref="E264:N264">SUM(E231:E261)</f>
        <v>7917</v>
      </c>
      <c r="F264" s="8">
        <f t="shared" si="52"/>
        <v>184.6</v>
      </c>
      <c r="G264" s="8">
        <f t="shared" si="52"/>
        <v>171.10000000000002</v>
      </c>
      <c r="H264" s="12">
        <f t="shared" si="52"/>
        <v>2387</v>
      </c>
      <c r="I264" s="8">
        <f t="shared" si="52"/>
        <v>179.33000000000004</v>
      </c>
      <c r="J264" s="8">
        <f t="shared" si="52"/>
        <v>165.5</v>
      </c>
      <c r="K264" s="8">
        <f t="shared" si="52"/>
        <v>713.4900000000001</v>
      </c>
      <c r="L264" s="8">
        <f t="shared" si="52"/>
        <v>328.8999999999999</v>
      </c>
      <c r="M264" s="8">
        <f t="shared" si="52"/>
        <v>521.195</v>
      </c>
      <c r="N264" s="9">
        <f t="shared" si="52"/>
        <v>90.08</v>
      </c>
    </row>
    <row r="265" spans="1:14" ht="11.25">
      <c r="A265" s="1" t="s">
        <v>34</v>
      </c>
      <c r="E265" s="12">
        <f aca="true" t="shared" si="53" ref="E265:N265">STDEVP(E231:E261)</f>
        <v>70.44636257465675</v>
      </c>
      <c r="F265" s="8">
        <f t="shared" si="53"/>
        <v>3.026740087215213</v>
      </c>
      <c r="G265" s="8">
        <f t="shared" si="53"/>
        <v>11.615090280416343</v>
      </c>
      <c r="H265" s="12">
        <f t="shared" si="53"/>
        <v>9.1712715706287</v>
      </c>
      <c r="I265" s="8">
        <f t="shared" si="53"/>
        <v>4.586966814307201</v>
      </c>
      <c r="J265" s="8">
        <f t="shared" si="53"/>
        <v>1.9503988196149928</v>
      </c>
      <c r="K265" s="8">
        <f t="shared" si="53"/>
        <v>3.0162859612443613</v>
      </c>
      <c r="L265" s="8">
        <f t="shared" si="53"/>
        <v>4.3053055124526995</v>
      </c>
      <c r="M265" s="8">
        <f t="shared" si="53"/>
        <v>2.914257619398481</v>
      </c>
      <c r="N265" s="9">
        <f t="shared" si="53"/>
        <v>1.0606096779159082</v>
      </c>
    </row>
    <row r="266" spans="1:14" ht="11.25">
      <c r="A266" s="1" t="s">
        <v>35</v>
      </c>
      <c r="E266" s="12">
        <f aca="true" t="shared" si="54" ref="E266:N266">VARP(E231:E261)</f>
        <v>4962.69</v>
      </c>
      <c r="F266" s="8">
        <f t="shared" si="54"/>
        <v>9.161155555555556</v>
      </c>
      <c r="G266" s="8">
        <f t="shared" si="54"/>
        <v>134.91032222222222</v>
      </c>
      <c r="H266" s="12">
        <f t="shared" si="54"/>
        <v>84.11222222222223</v>
      </c>
      <c r="I266" s="8">
        <f t="shared" si="54"/>
        <v>21.04026455555555</v>
      </c>
      <c r="J266" s="8">
        <f t="shared" si="54"/>
        <v>3.804055555555557</v>
      </c>
      <c r="K266" s="8">
        <f t="shared" si="54"/>
        <v>9.097980999999821</v>
      </c>
      <c r="L266" s="8">
        <f t="shared" si="54"/>
        <v>18.5356555555556</v>
      </c>
      <c r="M266" s="8">
        <f t="shared" si="54"/>
        <v>8.492897472222102</v>
      </c>
      <c r="N266" s="9">
        <f t="shared" si="54"/>
        <v>1.1248928888888865</v>
      </c>
    </row>
    <row r="267" spans="1:14" ht="11.25">
      <c r="A267" s="1" t="s">
        <v>36</v>
      </c>
      <c r="E267" s="12">
        <f aca="true" t="shared" si="55" ref="E267:N267">MAX(E231:E261)</f>
        <v>339</v>
      </c>
      <c r="F267" s="8">
        <f t="shared" si="55"/>
        <v>9.9</v>
      </c>
      <c r="G267" s="8">
        <f t="shared" si="55"/>
        <v>37</v>
      </c>
      <c r="H267" s="12">
        <f t="shared" si="55"/>
        <v>96</v>
      </c>
      <c r="I267" s="8">
        <f t="shared" si="55"/>
        <v>27</v>
      </c>
      <c r="J267" s="8">
        <f t="shared" si="55"/>
        <v>11.3</v>
      </c>
      <c r="K267" s="8">
        <f t="shared" si="55"/>
        <v>27.7</v>
      </c>
      <c r="L267" s="8">
        <f t="shared" si="55"/>
        <v>19.2</v>
      </c>
      <c r="M267" s="8">
        <f t="shared" si="55"/>
        <v>22.65</v>
      </c>
      <c r="N267" s="9">
        <f t="shared" si="55"/>
        <v>5.34</v>
      </c>
    </row>
    <row r="268" spans="1:14" ht="11.25">
      <c r="A268" s="1" t="s">
        <v>37</v>
      </c>
      <c r="E268" s="12">
        <f aca="true" t="shared" si="56" ref="E268:N268">MIN(E231:E261)</f>
        <v>59</v>
      </c>
      <c r="F268" s="8">
        <f t="shared" si="56"/>
        <v>0</v>
      </c>
      <c r="G268" s="8">
        <f t="shared" si="56"/>
        <v>0</v>
      </c>
      <c r="H268" s="12">
        <f t="shared" si="56"/>
        <v>53</v>
      </c>
      <c r="I268" s="8">
        <f t="shared" si="56"/>
        <v>2</v>
      </c>
      <c r="J268" s="8">
        <f t="shared" si="56"/>
        <v>1.6</v>
      </c>
      <c r="K268" s="8">
        <f t="shared" si="56"/>
        <v>17.8</v>
      </c>
      <c r="L268" s="8">
        <f t="shared" si="56"/>
        <v>3</v>
      </c>
      <c r="M268" s="8">
        <f t="shared" si="56"/>
        <v>11.200000000000001</v>
      </c>
      <c r="N268" s="9">
        <f t="shared" si="56"/>
        <v>1.46</v>
      </c>
    </row>
    <row r="269" spans="1:4" ht="11.25">
      <c r="A269" s="1" t="s">
        <v>38</v>
      </c>
      <c r="C269" s="22">
        <v>7</v>
      </c>
      <c r="D269" s="2" t="s">
        <v>13</v>
      </c>
    </row>
    <row r="270" spans="1:3" ht="11.25">
      <c r="A270" s="1" t="s">
        <v>13</v>
      </c>
      <c r="C270" s="6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14"/>
      <c r="Q271" s="11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2016</v>
      </c>
      <c r="C276" s="2">
        <v>1</v>
      </c>
      <c r="D276" s="2" t="s">
        <v>44</v>
      </c>
      <c r="E276" s="12">
        <v>278</v>
      </c>
      <c r="F276" s="8">
        <v>4.9</v>
      </c>
      <c r="G276" s="8">
        <v>0</v>
      </c>
      <c r="H276" s="12">
        <v>72</v>
      </c>
      <c r="I276" s="8">
        <v>5</v>
      </c>
      <c r="J276" s="8">
        <v>6.1</v>
      </c>
      <c r="K276" s="8">
        <v>27.4</v>
      </c>
      <c r="L276" s="8">
        <v>12.5</v>
      </c>
      <c r="M276" s="8">
        <f aca="true" t="shared" si="57" ref="M276:M306">AVERAGE(K276:L276)</f>
        <v>19.95</v>
      </c>
      <c r="N276" s="9">
        <v>2.74</v>
      </c>
      <c r="O276" s="8">
        <f>(((E276/566.4)-0.26)*10.9)/0.51</f>
        <v>4.933194859864851</v>
      </c>
      <c r="P276" s="17">
        <f>((566.4/59)*0.01)*M276/0.7</f>
        <v>2.736</v>
      </c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2016</v>
      </c>
      <c r="C277" s="2">
        <v>2</v>
      </c>
      <c r="D277" s="2" t="s">
        <v>44</v>
      </c>
      <c r="E277" s="12">
        <v>327</v>
      </c>
      <c r="F277" s="8">
        <v>6.8</v>
      </c>
      <c r="G277" s="8">
        <v>0</v>
      </c>
      <c r="H277" s="12">
        <v>68</v>
      </c>
      <c r="I277" s="8">
        <v>5.2</v>
      </c>
      <c r="J277" s="8">
        <v>6.6</v>
      </c>
      <c r="K277" s="8">
        <v>27.7</v>
      </c>
      <c r="L277" s="8">
        <v>13.7</v>
      </c>
      <c r="M277" s="8">
        <f t="shared" si="57"/>
        <v>20.7</v>
      </c>
      <c r="N277" s="9">
        <v>2.84</v>
      </c>
      <c r="O277" s="8">
        <f aca="true" t="shared" si="58" ref="O277:O306">(((E277/566.4)-0.26)*10.9)/0.51</f>
        <v>6.782161847789965</v>
      </c>
      <c r="P277" s="17">
        <f aca="true" t="shared" si="59" ref="P277:P306">((566.4/59)*0.01)*M277/0.7</f>
        <v>2.838857142857143</v>
      </c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2016</v>
      </c>
      <c r="C278" s="2">
        <v>3</v>
      </c>
      <c r="D278" s="2" t="s">
        <v>44</v>
      </c>
      <c r="E278" s="12">
        <v>338</v>
      </c>
      <c r="F278" s="8">
        <v>7.2</v>
      </c>
      <c r="G278" s="8">
        <v>0</v>
      </c>
      <c r="H278" s="12">
        <v>70</v>
      </c>
      <c r="I278" s="8">
        <v>5.1</v>
      </c>
      <c r="J278" s="8">
        <v>6.6</v>
      </c>
      <c r="K278" s="8">
        <v>28.5</v>
      </c>
      <c r="L278" s="8">
        <v>11.6</v>
      </c>
      <c r="M278" s="8">
        <f t="shared" si="57"/>
        <v>20.05</v>
      </c>
      <c r="N278" s="9">
        <v>2.75</v>
      </c>
      <c r="O278" s="8">
        <f t="shared" si="58"/>
        <v>7.197236069569072</v>
      </c>
      <c r="P278" s="17">
        <f t="shared" si="59"/>
        <v>2.749714285714286</v>
      </c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2016</v>
      </c>
      <c r="C279" s="2">
        <v>4</v>
      </c>
      <c r="D279" s="2" t="s">
        <v>44</v>
      </c>
      <c r="E279" s="12">
        <v>303</v>
      </c>
      <c r="F279" s="8">
        <v>9.8</v>
      </c>
      <c r="G279" s="8">
        <v>0</v>
      </c>
      <c r="H279" s="12">
        <v>68</v>
      </c>
      <c r="I279" s="8">
        <v>4.8</v>
      </c>
      <c r="J279" s="8">
        <v>6.4</v>
      </c>
      <c r="K279" s="8">
        <v>28.3</v>
      </c>
      <c r="L279" s="8">
        <v>12.3</v>
      </c>
      <c r="M279" s="8">
        <f t="shared" si="57"/>
        <v>20.3</v>
      </c>
      <c r="N279" s="9">
        <v>5.68</v>
      </c>
      <c r="O279" s="8">
        <f t="shared" si="58"/>
        <v>5.876545363908276</v>
      </c>
      <c r="P279" s="17">
        <f t="shared" si="59"/>
        <v>2.7840000000000003</v>
      </c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2016</v>
      </c>
      <c r="C280" s="2">
        <v>5</v>
      </c>
      <c r="D280" s="2" t="s">
        <v>44</v>
      </c>
      <c r="E280" s="12">
        <v>284</v>
      </c>
      <c r="F280" s="8">
        <v>8.6</v>
      </c>
      <c r="G280" s="8">
        <v>0</v>
      </c>
      <c r="H280" s="12">
        <v>65</v>
      </c>
      <c r="I280" s="8">
        <v>5</v>
      </c>
      <c r="J280" s="8">
        <v>6.4</v>
      </c>
      <c r="K280" s="8">
        <v>28.2</v>
      </c>
      <c r="L280" s="8">
        <v>10.8</v>
      </c>
      <c r="M280" s="8">
        <f t="shared" si="57"/>
        <v>19.5</v>
      </c>
      <c r="N280" s="9">
        <v>5.06</v>
      </c>
      <c r="O280" s="8">
        <f t="shared" si="58"/>
        <v>5.159598980835273</v>
      </c>
      <c r="P280" s="17">
        <f t="shared" si="59"/>
        <v>2.674285714285715</v>
      </c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2016</v>
      </c>
      <c r="C281" s="2">
        <v>6</v>
      </c>
      <c r="D281" s="2" t="s">
        <v>44</v>
      </c>
      <c r="E281" s="12">
        <v>324</v>
      </c>
      <c r="F281" s="8">
        <v>5.3</v>
      </c>
      <c r="G281" s="8">
        <v>0</v>
      </c>
      <c r="H281" s="12">
        <v>62</v>
      </c>
      <c r="I281" s="8">
        <v>12.4</v>
      </c>
      <c r="J281" s="8">
        <v>11.7</v>
      </c>
      <c r="K281" s="8">
        <v>28.5</v>
      </c>
      <c r="L281" s="8">
        <v>16.6</v>
      </c>
      <c r="M281" s="8">
        <f t="shared" si="57"/>
        <v>22.55</v>
      </c>
      <c r="N281" s="9">
        <v>7.58</v>
      </c>
      <c r="O281" s="8">
        <f t="shared" si="58"/>
        <v>6.668959787304753</v>
      </c>
      <c r="P281" s="17">
        <f t="shared" si="59"/>
        <v>3.092571428571429</v>
      </c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2016</v>
      </c>
      <c r="C282" s="2">
        <v>7</v>
      </c>
      <c r="D282" s="2" t="s">
        <v>44</v>
      </c>
      <c r="E282" s="12">
        <v>376</v>
      </c>
      <c r="F282" s="8">
        <v>7.1</v>
      </c>
      <c r="G282" s="8">
        <v>0</v>
      </c>
      <c r="H282" s="12">
        <v>62</v>
      </c>
      <c r="I282" s="8">
        <v>4.2</v>
      </c>
      <c r="J282" s="8">
        <v>7</v>
      </c>
      <c r="K282" s="8">
        <v>23</v>
      </c>
      <c r="L282" s="8">
        <v>11</v>
      </c>
      <c r="M282" s="8">
        <f t="shared" si="57"/>
        <v>17</v>
      </c>
      <c r="N282" s="9">
        <v>6.12</v>
      </c>
      <c r="O282" s="8">
        <f t="shared" si="58"/>
        <v>8.631128835715078</v>
      </c>
      <c r="P282" s="17">
        <f t="shared" si="59"/>
        <v>2.331428571428572</v>
      </c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2016</v>
      </c>
      <c r="C283" s="2">
        <v>8</v>
      </c>
      <c r="D283" s="2" t="s">
        <v>44</v>
      </c>
      <c r="E283" s="12">
        <v>343</v>
      </c>
      <c r="F283" s="8">
        <v>7.4</v>
      </c>
      <c r="G283" s="8">
        <v>0</v>
      </c>
      <c r="H283" s="12">
        <v>62</v>
      </c>
      <c r="I283" s="8">
        <v>3.5</v>
      </c>
      <c r="J283" s="8">
        <v>6.5</v>
      </c>
      <c r="K283" s="8">
        <v>24.2</v>
      </c>
      <c r="L283" s="8">
        <v>5.1</v>
      </c>
      <c r="M283" s="8">
        <f t="shared" si="57"/>
        <v>14.649999999999999</v>
      </c>
      <c r="N283" s="9">
        <v>2.01</v>
      </c>
      <c r="O283" s="8">
        <f t="shared" si="58"/>
        <v>7.385906170377756</v>
      </c>
      <c r="P283" s="17">
        <f t="shared" si="59"/>
        <v>2.009142857142857</v>
      </c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2016</v>
      </c>
      <c r="C284" s="2">
        <v>9</v>
      </c>
      <c r="D284" s="2" t="s">
        <v>44</v>
      </c>
      <c r="E284" s="12">
        <v>346</v>
      </c>
      <c r="F284" s="8">
        <v>7.5</v>
      </c>
      <c r="G284" s="8">
        <v>0</v>
      </c>
      <c r="H284" s="12">
        <v>71</v>
      </c>
      <c r="I284" s="8">
        <v>3.4</v>
      </c>
      <c r="J284" s="8">
        <v>5</v>
      </c>
      <c r="K284" s="8">
        <v>26.9</v>
      </c>
      <c r="L284" s="8">
        <v>4.9</v>
      </c>
      <c r="M284" s="8">
        <f t="shared" si="57"/>
        <v>15.899999999999999</v>
      </c>
      <c r="N284" s="9">
        <v>2.18</v>
      </c>
      <c r="O284" s="8">
        <f t="shared" si="58"/>
        <v>7.4991082308629675</v>
      </c>
      <c r="P284" s="17">
        <f t="shared" si="59"/>
        <v>2.1805714285714286</v>
      </c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2016</v>
      </c>
      <c r="C285" s="2">
        <v>10</v>
      </c>
      <c r="D285" s="2" t="s">
        <v>44</v>
      </c>
      <c r="E285" s="12">
        <v>339</v>
      </c>
      <c r="F285" s="8">
        <v>7.2</v>
      </c>
      <c r="G285" s="8">
        <v>0</v>
      </c>
      <c r="H285" s="12">
        <v>65</v>
      </c>
      <c r="I285" s="8">
        <v>4.8</v>
      </c>
      <c r="J285" s="8">
        <v>7.3</v>
      </c>
      <c r="K285" s="8">
        <v>30.8</v>
      </c>
      <c r="L285" s="8">
        <v>8.2</v>
      </c>
      <c r="M285" s="8">
        <f t="shared" si="57"/>
        <v>19.5</v>
      </c>
      <c r="N285" s="9">
        <v>2.67</v>
      </c>
      <c r="O285" s="8">
        <f t="shared" si="58"/>
        <v>7.234970089730807</v>
      </c>
      <c r="P285" s="17">
        <f t="shared" si="59"/>
        <v>2.674285714285715</v>
      </c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2016</v>
      </c>
      <c r="C286" s="2">
        <v>11</v>
      </c>
      <c r="D286" s="2" t="s">
        <v>44</v>
      </c>
      <c r="E286" s="12">
        <v>355</v>
      </c>
      <c r="F286" s="8">
        <v>7.8</v>
      </c>
      <c r="G286" s="8">
        <v>0</v>
      </c>
      <c r="H286" s="12">
        <v>58</v>
      </c>
      <c r="I286" s="8">
        <v>4.9</v>
      </c>
      <c r="J286" s="8">
        <v>8</v>
      </c>
      <c r="K286" s="8">
        <v>31.2</v>
      </c>
      <c r="L286" s="8">
        <v>13.7</v>
      </c>
      <c r="M286" s="8">
        <f t="shared" si="57"/>
        <v>22.45</v>
      </c>
      <c r="N286" s="9">
        <v>5.64</v>
      </c>
      <c r="O286" s="8">
        <f t="shared" si="58"/>
        <v>7.838714412318599</v>
      </c>
      <c r="P286" s="17">
        <f t="shared" si="59"/>
        <v>3.0788571428571427</v>
      </c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2016</v>
      </c>
      <c r="C287" s="2">
        <v>12</v>
      </c>
      <c r="D287" s="2" t="s">
        <v>44</v>
      </c>
      <c r="E287" s="12">
        <v>325</v>
      </c>
      <c r="F287" s="8">
        <v>9.5</v>
      </c>
      <c r="G287" s="8">
        <v>0</v>
      </c>
      <c r="H287" s="12">
        <v>61</v>
      </c>
      <c r="I287" s="8">
        <v>6.1</v>
      </c>
      <c r="J287" s="8">
        <v>8.4</v>
      </c>
      <c r="K287" s="8">
        <v>30.7</v>
      </c>
      <c r="L287" s="8">
        <v>13</v>
      </c>
      <c r="M287" s="8">
        <f t="shared" si="57"/>
        <v>21.85</v>
      </c>
      <c r="N287" s="9">
        <v>2.96</v>
      </c>
      <c r="O287" s="8">
        <f t="shared" si="58"/>
        <v>6.706693807466489</v>
      </c>
      <c r="P287" s="17">
        <f t="shared" si="59"/>
        <v>2.9965714285714293</v>
      </c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2016</v>
      </c>
      <c r="C288" s="2">
        <v>13</v>
      </c>
      <c r="D288" s="2" t="s">
        <v>44</v>
      </c>
      <c r="E288" s="12">
        <v>343</v>
      </c>
      <c r="F288" s="8">
        <v>9.7</v>
      </c>
      <c r="G288" s="8">
        <v>0</v>
      </c>
      <c r="H288" s="12">
        <v>65</v>
      </c>
      <c r="I288" s="8">
        <v>3.9</v>
      </c>
      <c r="J288" s="8">
        <v>6.6</v>
      </c>
      <c r="K288" s="8">
        <v>30.8</v>
      </c>
      <c r="L288" s="8">
        <v>13.6</v>
      </c>
      <c r="M288" s="8">
        <f t="shared" si="57"/>
        <v>22.2</v>
      </c>
      <c r="N288" s="9">
        <v>4.68</v>
      </c>
      <c r="O288" s="8">
        <f t="shared" si="58"/>
        <v>7.385906170377756</v>
      </c>
      <c r="P288" s="17">
        <f t="shared" si="59"/>
        <v>3.0445714285714285</v>
      </c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2016</v>
      </c>
      <c r="C289" s="2">
        <v>14</v>
      </c>
      <c r="D289" s="2" t="s">
        <v>44</v>
      </c>
      <c r="E289" s="12">
        <v>331</v>
      </c>
      <c r="F289" s="8">
        <v>9.8</v>
      </c>
      <c r="G289" s="8">
        <v>0</v>
      </c>
      <c r="H289" s="12">
        <v>53</v>
      </c>
      <c r="I289" s="8">
        <v>6.4</v>
      </c>
      <c r="J289" s="8">
        <v>7.8</v>
      </c>
      <c r="K289" s="8">
        <v>30.8</v>
      </c>
      <c r="L289" s="8">
        <v>13.7</v>
      </c>
      <c r="M289" s="8">
        <f t="shared" si="57"/>
        <v>22.25</v>
      </c>
      <c r="N289" s="9">
        <v>7.43</v>
      </c>
      <c r="O289" s="8">
        <f t="shared" si="58"/>
        <v>6.933097928436911</v>
      </c>
      <c r="P289" s="17">
        <f t="shared" si="59"/>
        <v>3.0514285714285716</v>
      </c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2016</v>
      </c>
      <c r="C290" s="2">
        <v>15</v>
      </c>
      <c r="D290" s="2" t="s">
        <v>44</v>
      </c>
      <c r="E290" s="12">
        <v>318</v>
      </c>
      <c r="F290" s="8">
        <v>6.4</v>
      </c>
      <c r="G290" s="8">
        <v>0</v>
      </c>
      <c r="H290" s="12">
        <v>49</v>
      </c>
      <c r="I290" s="8">
        <v>6.6</v>
      </c>
      <c r="J290" s="8">
        <v>8.4</v>
      </c>
      <c r="K290" s="8">
        <v>31.5</v>
      </c>
      <c r="L290" s="24">
        <v>12.2</v>
      </c>
      <c r="M290" s="8">
        <f t="shared" si="57"/>
        <v>21.85</v>
      </c>
      <c r="N290" s="9">
        <v>3</v>
      </c>
      <c r="O290" s="8">
        <f t="shared" si="58"/>
        <v>6.442555666334331</v>
      </c>
      <c r="P290" s="17">
        <f t="shared" si="59"/>
        <v>2.9965714285714293</v>
      </c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2016</v>
      </c>
      <c r="C291" s="2">
        <v>16</v>
      </c>
      <c r="D291" s="2" t="s">
        <v>44</v>
      </c>
      <c r="E291" s="12">
        <v>110</v>
      </c>
      <c r="F291" s="8">
        <v>0</v>
      </c>
      <c r="G291" s="8">
        <v>2.4</v>
      </c>
      <c r="H291" s="12">
        <v>82</v>
      </c>
      <c r="I291" s="8">
        <v>9.9</v>
      </c>
      <c r="J291" s="8">
        <v>9.7</v>
      </c>
      <c r="K291" s="8">
        <v>24.5</v>
      </c>
      <c r="L291" s="8">
        <v>15.1</v>
      </c>
      <c r="M291" s="8">
        <f t="shared" si="57"/>
        <v>19.8</v>
      </c>
      <c r="N291" s="9">
        <v>2.72</v>
      </c>
      <c r="O291" s="8">
        <f t="shared" si="58"/>
        <v>-1.4061205273069683</v>
      </c>
      <c r="P291" s="17">
        <f t="shared" si="59"/>
        <v>2.7154285714285717</v>
      </c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2016</v>
      </c>
      <c r="C292" s="2">
        <v>17</v>
      </c>
      <c r="D292" s="2" t="s">
        <v>44</v>
      </c>
      <c r="E292" s="12">
        <v>426</v>
      </c>
      <c r="F292" s="8">
        <v>10.5</v>
      </c>
      <c r="G292" s="8">
        <v>0</v>
      </c>
      <c r="H292" s="12">
        <v>63</v>
      </c>
      <c r="I292" s="8">
        <v>4.9</v>
      </c>
      <c r="J292" s="8">
        <v>7</v>
      </c>
      <c r="K292" s="8">
        <v>19.7</v>
      </c>
      <c r="L292" s="8">
        <v>7.7</v>
      </c>
      <c r="M292" s="8">
        <f t="shared" si="57"/>
        <v>13.7</v>
      </c>
      <c r="N292" s="9">
        <v>1.88</v>
      </c>
      <c r="O292" s="8">
        <f t="shared" si="58"/>
        <v>10.517829843801927</v>
      </c>
      <c r="P292" s="17">
        <f t="shared" si="59"/>
        <v>1.8788571428571428</v>
      </c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2016</v>
      </c>
      <c r="C293" s="2">
        <v>18</v>
      </c>
      <c r="D293" s="2" t="s">
        <v>44</v>
      </c>
      <c r="E293" s="12">
        <v>374</v>
      </c>
      <c r="F293" s="8">
        <v>9.5</v>
      </c>
      <c r="G293" s="8">
        <v>0</v>
      </c>
      <c r="H293" s="12">
        <v>71</v>
      </c>
      <c r="I293" s="8">
        <v>3.8</v>
      </c>
      <c r="J293" s="8">
        <v>6.5</v>
      </c>
      <c r="K293" s="8">
        <v>21.7</v>
      </c>
      <c r="L293" s="8">
        <v>3.1</v>
      </c>
      <c r="M293" s="8">
        <f t="shared" si="57"/>
        <v>12.4</v>
      </c>
      <c r="N293" s="9">
        <v>6.56</v>
      </c>
      <c r="O293" s="8">
        <f t="shared" si="58"/>
        <v>8.555660795391603</v>
      </c>
      <c r="P293" s="17">
        <f t="shared" si="59"/>
        <v>1.7005714285714288</v>
      </c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2016</v>
      </c>
      <c r="C294" s="2">
        <v>19</v>
      </c>
      <c r="D294" s="2" t="s">
        <v>44</v>
      </c>
      <c r="E294" s="12">
        <v>231</v>
      </c>
      <c r="F294" s="8">
        <v>4.3</v>
      </c>
      <c r="G294" s="8">
        <v>0</v>
      </c>
      <c r="H294" s="12">
        <v>80</v>
      </c>
      <c r="I294" s="8">
        <v>1</v>
      </c>
      <c r="J294" s="8">
        <v>5.2</v>
      </c>
      <c r="K294" s="8">
        <v>18.2</v>
      </c>
      <c r="L294" s="8">
        <v>6.2</v>
      </c>
      <c r="M294" s="8">
        <f t="shared" si="57"/>
        <v>12.2</v>
      </c>
      <c r="N294" s="9">
        <v>1.96</v>
      </c>
      <c r="O294" s="8">
        <f t="shared" si="58"/>
        <v>3.159695912263211</v>
      </c>
      <c r="P294" s="17">
        <f t="shared" si="59"/>
        <v>1.6731428571428573</v>
      </c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2016</v>
      </c>
      <c r="C295" s="2">
        <v>20</v>
      </c>
      <c r="D295" s="2" t="s">
        <v>44</v>
      </c>
      <c r="E295" s="12">
        <v>325</v>
      </c>
      <c r="F295" s="8">
        <v>8.2</v>
      </c>
      <c r="G295" s="8">
        <v>0</v>
      </c>
      <c r="H295" s="12">
        <v>77</v>
      </c>
      <c r="I295" s="8">
        <v>7</v>
      </c>
      <c r="J295" s="8">
        <v>6.2</v>
      </c>
      <c r="K295" s="8">
        <v>22.1</v>
      </c>
      <c r="L295" s="8">
        <v>6.3</v>
      </c>
      <c r="M295" s="8">
        <f t="shared" si="57"/>
        <v>14.200000000000001</v>
      </c>
      <c r="N295" s="9">
        <v>3.86</v>
      </c>
      <c r="O295" s="8">
        <f t="shared" si="58"/>
        <v>6.706693807466489</v>
      </c>
      <c r="P295" s="17">
        <f t="shared" si="59"/>
        <v>1.9474285714285717</v>
      </c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2016</v>
      </c>
      <c r="C296" s="2">
        <v>21</v>
      </c>
      <c r="D296" s="2" t="s">
        <v>44</v>
      </c>
      <c r="E296" s="12">
        <v>329</v>
      </c>
      <c r="F296" s="8">
        <v>9.3</v>
      </c>
      <c r="G296" s="8">
        <v>0</v>
      </c>
      <c r="H296" s="12">
        <v>76</v>
      </c>
      <c r="I296" s="23">
        <v>4.2</v>
      </c>
      <c r="J296" s="8">
        <v>6</v>
      </c>
      <c r="K296" s="8">
        <v>22.2</v>
      </c>
      <c r="L296" s="8">
        <v>10</v>
      </c>
      <c r="M296" s="8">
        <f t="shared" si="57"/>
        <v>16.1</v>
      </c>
      <c r="N296" s="9">
        <v>4.34</v>
      </c>
      <c r="O296" s="8">
        <f t="shared" si="58"/>
        <v>6.857629888113438</v>
      </c>
      <c r="P296" s="17">
        <f t="shared" si="59"/>
        <v>2.208</v>
      </c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2016</v>
      </c>
      <c r="C297" s="2">
        <v>22</v>
      </c>
      <c r="D297" s="2" t="s">
        <v>44</v>
      </c>
      <c r="E297" s="12">
        <v>374</v>
      </c>
      <c r="F297" s="8">
        <v>8.6</v>
      </c>
      <c r="G297" s="8">
        <v>0</v>
      </c>
      <c r="H297" s="12">
        <v>76</v>
      </c>
      <c r="I297" s="8">
        <v>4.4</v>
      </c>
      <c r="J297" s="8">
        <v>5.9</v>
      </c>
      <c r="K297" s="8">
        <v>22.4</v>
      </c>
      <c r="L297" s="8">
        <v>7.7</v>
      </c>
      <c r="M297" s="8">
        <f t="shared" si="57"/>
        <v>15.049999999999999</v>
      </c>
      <c r="N297" s="9">
        <v>2.06</v>
      </c>
      <c r="O297" s="8">
        <f t="shared" si="58"/>
        <v>8.555660795391603</v>
      </c>
      <c r="P297" s="17">
        <f t="shared" si="59"/>
        <v>2.064</v>
      </c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2016</v>
      </c>
      <c r="C298" s="2">
        <v>23</v>
      </c>
      <c r="D298" s="2" t="s">
        <v>44</v>
      </c>
      <c r="E298" s="12">
        <v>353</v>
      </c>
      <c r="F298" s="8">
        <v>7.8</v>
      </c>
      <c r="G298" s="8">
        <v>0</v>
      </c>
      <c r="H298" s="12">
        <v>76</v>
      </c>
      <c r="I298" s="8">
        <v>3.3</v>
      </c>
      <c r="J298" s="8">
        <v>4.6</v>
      </c>
      <c r="K298" s="8">
        <v>27.1</v>
      </c>
      <c r="L298" s="8">
        <v>7.1</v>
      </c>
      <c r="M298" s="8">
        <f t="shared" si="57"/>
        <v>17.1</v>
      </c>
      <c r="N298" s="9">
        <v>2.35</v>
      </c>
      <c r="O298" s="8">
        <f t="shared" si="58"/>
        <v>7.763246371995126</v>
      </c>
      <c r="P298" s="17">
        <f t="shared" si="59"/>
        <v>2.3451428571428576</v>
      </c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2016</v>
      </c>
      <c r="C299" s="2">
        <v>24</v>
      </c>
      <c r="D299" s="2" t="s">
        <v>44</v>
      </c>
      <c r="E299" s="12">
        <v>367</v>
      </c>
      <c r="F299" s="8">
        <v>8.3</v>
      </c>
      <c r="G299" s="8">
        <v>0</v>
      </c>
      <c r="H299" s="12">
        <v>64</v>
      </c>
      <c r="I299" s="8">
        <v>5</v>
      </c>
      <c r="J299" s="8">
        <v>7.4</v>
      </c>
      <c r="K299" s="8">
        <v>30.5</v>
      </c>
      <c r="L299" s="8">
        <v>10.9</v>
      </c>
      <c r="M299" s="8">
        <f t="shared" si="57"/>
        <v>20.7</v>
      </c>
      <c r="N299" s="9">
        <v>2.84</v>
      </c>
      <c r="O299" s="8">
        <f t="shared" si="58"/>
        <v>8.291522654259445</v>
      </c>
      <c r="P299" s="17">
        <f t="shared" si="59"/>
        <v>2.838857142857143</v>
      </c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2016</v>
      </c>
      <c r="C300" s="2">
        <v>25</v>
      </c>
      <c r="D300" s="2" t="s">
        <v>44</v>
      </c>
      <c r="E300" s="12">
        <v>338</v>
      </c>
      <c r="F300" s="8">
        <v>10</v>
      </c>
      <c r="G300" s="8">
        <v>0</v>
      </c>
      <c r="H300" s="12">
        <v>65</v>
      </c>
      <c r="I300" s="8">
        <v>5.6</v>
      </c>
      <c r="J300" s="8">
        <v>7</v>
      </c>
      <c r="K300" s="8">
        <v>29</v>
      </c>
      <c r="L300" s="8">
        <v>12.6</v>
      </c>
      <c r="M300" s="8">
        <f t="shared" si="57"/>
        <v>20.8</v>
      </c>
      <c r="N300" s="9">
        <v>6.36</v>
      </c>
      <c r="O300" s="8">
        <f t="shared" si="58"/>
        <v>7.197236069569072</v>
      </c>
      <c r="P300" s="17">
        <f t="shared" si="59"/>
        <v>2.8525714285714288</v>
      </c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2016</v>
      </c>
      <c r="C301" s="2">
        <v>26</v>
      </c>
      <c r="D301" s="2" t="s">
        <v>44</v>
      </c>
      <c r="E301" s="12">
        <v>367</v>
      </c>
      <c r="F301" s="8">
        <v>9.8</v>
      </c>
      <c r="G301" s="8">
        <v>0</v>
      </c>
      <c r="H301" s="12">
        <v>57</v>
      </c>
      <c r="I301" s="8">
        <v>8.4</v>
      </c>
      <c r="J301" s="8">
        <v>8.7</v>
      </c>
      <c r="K301" s="8">
        <v>29.5</v>
      </c>
      <c r="L301" s="23">
        <v>10.6</v>
      </c>
      <c r="M301" s="8">
        <f t="shared" si="57"/>
        <v>20.05</v>
      </c>
      <c r="N301" s="9">
        <v>7.3</v>
      </c>
      <c r="O301" s="8">
        <f t="shared" si="58"/>
        <v>8.291522654259445</v>
      </c>
      <c r="P301" s="17">
        <f t="shared" si="59"/>
        <v>2.749714285714286</v>
      </c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2016</v>
      </c>
      <c r="C302" s="2">
        <v>27</v>
      </c>
      <c r="D302" s="2" t="s">
        <v>44</v>
      </c>
      <c r="E302" s="12">
        <v>371</v>
      </c>
      <c r="F302" s="8">
        <v>8.9</v>
      </c>
      <c r="G302" s="8">
        <v>0</v>
      </c>
      <c r="H302" s="12">
        <v>54</v>
      </c>
      <c r="I302" s="8">
        <v>9.4</v>
      </c>
      <c r="J302" s="8">
        <v>10.3</v>
      </c>
      <c r="K302" s="8">
        <v>29.4</v>
      </c>
      <c r="L302" s="8">
        <v>12.8</v>
      </c>
      <c r="M302" s="8">
        <f t="shared" si="57"/>
        <v>21.1</v>
      </c>
      <c r="N302" s="9">
        <v>8.04</v>
      </c>
      <c r="O302" s="8">
        <f t="shared" si="58"/>
        <v>8.442458734906394</v>
      </c>
      <c r="P302" s="17">
        <f t="shared" si="59"/>
        <v>2.893714285714286</v>
      </c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2016</v>
      </c>
      <c r="C303" s="2">
        <v>28</v>
      </c>
      <c r="D303" s="2" t="s">
        <v>44</v>
      </c>
      <c r="E303" s="12">
        <v>384</v>
      </c>
      <c r="F303" s="8">
        <v>8.9</v>
      </c>
      <c r="G303" s="8">
        <v>0</v>
      </c>
      <c r="H303" s="12">
        <v>65</v>
      </c>
      <c r="I303" s="8">
        <v>6.3</v>
      </c>
      <c r="J303" s="8">
        <v>9.4</v>
      </c>
      <c r="K303" s="8">
        <v>29.5</v>
      </c>
      <c r="L303" s="8">
        <v>10.8</v>
      </c>
      <c r="M303" s="8">
        <f t="shared" si="57"/>
        <v>20.15</v>
      </c>
      <c r="N303" s="9">
        <v>6.18</v>
      </c>
      <c r="O303" s="8">
        <f t="shared" si="58"/>
        <v>8.933000997008975</v>
      </c>
      <c r="P303" s="17">
        <f t="shared" si="59"/>
        <v>2.7634285714285713</v>
      </c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2016</v>
      </c>
      <c r="C304" s="2">
        <v>29</v>
      </c>
      <c r="D304" s="2" t="s">
        <v>44</v>
      </c>
      <c r="E304" s="12">
        <v>367</v>
      </c>
      <c r="F304" s="8">
        <v>8.3</v>
      </c>
      <c r="G304" s="8">
        <v>0</v>
      </c>
      <c r="H304" s="12">
        <v>76</v>
      </c>
      <c r="I304" s="8">
        <v>6.4</v>
      </c>
      <c r="J304" s="8">
        <v>8.1</v>
      </c>
      <c r="K304" s="8">
        <v>25.9</v>
      </c>
      <c r="L304" s="8">
        <v>11.8</v>
      </c>
      <c r="M304" s="8">
        <f t="shared" si="57"/>
        <v>18.85</v>
      </c>
      <c r="N304" s="9">
        <v>2.59</v>
      </c>
      <c r="O304" s="8">
        <f t="shared" si="58"/>
        <v>8.291522654259445</v>
      </c>
      <c r="P304" s="17">
        <f t="shared" si="59"/>
        <v>2.5851428571428574</v>
      </c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2016</v>
      </c>
      <c r="C305" s="2">
        <v>30</v>
      </c>
      <c r="D305" s="2" t="s">
        <v>44</v>
      </c>
      <c r="E305" s="12">
        <v>358</v>
      </c>
      <c r="F305" s="8">
        <v>8</v>
      </c>
      <c r="G305" s="8">
        <v>0</v>
      </c>
      <c r="H305" s="12">
        <v>69</v>
      </c>
      <c r="I305" s="8">
        <v>5.7</v>
      </c>
      <c r="J305" s="8">
        <v>6.1</v>
      </c>
      <c r="K305" s="8">
        <v>27.4</v>
      </c>
      <c r="L305" s="8">
        <v>10.1</v>
      </c>
      <c r="M305" s="8">
        <f t="shared" si="57"/>
        <v>18.75</v>
      </c>
      <c r="N305" s="9">
        <v>2.57</v>
      </c>
      <c r="O305" s="8">
        <f t="shared" si="58"/>
        <v>7.951916472803812</v>
      </c>
      <c r="P305" s="17">
        <f t="shared" si="59"/>
        <v>2.5714285714285716</v>
      </c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2016</v>
      </c>
      <c r="C306" s="2">
        <v>31</v>
      </c>
      <c r="D306" s="2" t="s">
        <v>44</v>
      </c>
      <c r="E306" s="12">
        <v>351</v>
      </c>
      <c r="F306" s="8">
        <v>7.7</v>
      </c>
      <c r="G306" s="8">
        <v>0</v>
      </c>
      <c r="H306" s="12">
        <v>65</v>
      </c>
      <c r="I306" s="8">
        <v>3.6</v>
      </c>
      <c r="J306" s="8">
        <v>4.7</v>
      </c>
      <c r="K306" s="8">
        <v>27.7</v>
      </c>
      <c r="L306" s="8">
        <v>11.9</v>
      </c>
      <c r="M306" s="8">
        <f t="shared" si="57"/>
        <v>19.8</v>
      </c>
      <c r="N306" s="9">
        <v>2.72</v>
      </c>
      <c r="O306" s="8">
        <f t="shared" si="58"/>
        <v>7.6877783316716535</v>
      </c>
      <c r="P306" s="17">
        <f t="shared" si="59"/>
        <v>2.7154285714285717</v>
      </c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60" ref="E308:N308">AVERAGE(E276:E306)</f>
        <v>334.03225806451616</v>
      </c>
      <c r="F308" s="16">
        <f t="shared" si="60"/>
        <v>7.841935483870969</v>
      </c>
      <c r="G308" s="16">
        <f t="shared" si="60"/>
        <v>0.07741935483870968</v>
      </c>
      <c r="H308" s="16">
        <f t="shared" si="60"/>
        <v>66.6774193548387</v>
      </c>
      <c r="I308" s="16">
        <f t="shared" si="60"/>
        <v>5.490322580645162</v>
      </c>
      <c r="J308" s="16">
        <f t="shared" si="60"/>
        <v>7.148387096774193</v>
      </c>
      <c r="K308" s="16">
        <f t="shared" si="60"/>
        <v>26.945161290322584</v>
      </c>
      <c r="L308" s="16">
        <f t="shared" si="60"/>
        <v>10.567741935483872</v>
      </c>
      <c r="M308" s="16">
        <f t="shared" si="60"/>
        <v>18.756451612903227</v>
      </c>
      <c r="N308" s="16">
        <f t="shared" si="60"/>
        <v>4.118387096774193</v>
      </c>
    </row>
    <row r="309" spans="1:14" ht="11.25">
      <c r="A309" s="1" t="s">
        <v>33</v>
      </c>
      <c r="E309" s="12">
        <f aca="true" t="shared" si="61" ref="E309:N309">SUM(E276:E306)</f>
        <v>10355</v>
      </c>
      <c r="F309" s="8">
        <f t="shared" si="61"/>
        <v>243.10000000000005</v>
      </c>
      <c r="G309" s="8">
        <f t="shared" si="61"/>
        <v>2.4</v>
      </c>
      <c r="H309" s="12">
        <f t="shared" si="61"/>
        <v>2067</v>
      </c>
      <c r="I309" s="8">
        <f t="shared" si="61"/>
        <v>170.20000000000002</v>
      </c>
      <c r="J309" s="8">
        <f t="shared" si="61"/>
        <v>221.59999999999997</v>
      </c>
      <c r="K309" s="8">
        <f t="shared" si="61"/>
        <v>835.3000000000001</v>
      </c>
      <c r="L309" s="8">
        <f t="shared" si="61"/>
        <v>327.6</v>
      </c>
      <c r="M309" s="8">
        <f t="shared" si="61"/>
        <v>581.45</v>
      </c>
      <c r="N309" s="9">
        <f t="shared" si="61"/>
        <v>127.66999999999999</v>
      </c>
    </row>
    <row r="310" spans="1:14" ht="11.25">
      <c r="A310" s="1" t="s">
        <v>34</v>
      </c>
      <c r="E310" s="12">
        <f aca="true" t="shared" si="62" ref="E310:N310">STDEVP(E276:E306)</f>
        <v>54.054025466145376</v>
      </c>
      <c r="F310" s="8">
        <f t="shared" si="62"/>
        <v>2.0658161229650074</v>
      </c>
      <c r="G310" s="8">
        <f t="shared" si="62"/>
        <v>0.42404327032658023</v>
      </c>
      <c r="H310" s="12">
        <f t="shared" si="62"/>
        <v>7.8632961026744415</v>
      </c>
      <c r="I310" s="8">
        <f t="shared" si="62"/>
        <v>2.1743897681151068</v>
      </c>
      <c r="J310" s="8">
        <f t="shared" si="62"/>
        <v>1.6035989700070654</v>
      </c>
      <c r="K310" s="8">
        <f t="shared" si="62"/>
        <v>3.5767924637619135</v>
      </c>
      <c r="L310" s="8">
        <f t="shared" si="62"/>
        <v>3.184882344185724</v>
      </c>
      <c r="M310" s="8">
        <f t="shared" si="62"/>
        <v>3.0172285385946784</v>
      </c>
      <c r="N310" s="9">
        <f t="shared" si="62"/>
        <v>1.9623703520342912</v>
      </c>
    </row>
    <row r="311" spans="1:14" ht="11.25">
      <c r="A311" s="1" t="s">
        <v>35</v>
      </c>
      <c r="E311" s="12">
        <f aca="true" t="shared" si="63" ref="E311:N311">VARP(E276:E306)</f>
        <v>2921.837669094693</v>
      </c>
      <c r="F311" s="8">
        <f t="shared" si="63"/>
        <v>4.267596253902174</v>
      </c>
      <c r="G311" s="8">
        <f t="shared" si="63"/>
        <v>0.1798126951092612</v>
      </c>
      <c r="H311" s="12">
        <f t="shared" si="63"/>
        <v>61.831425598335066</v>
      </c>
      <c r="I311" s="8">
        <f t="shared" si="63"/>
        <v>4.727970863683669</v>
      </c>
      <c r="J311" s="8">
        <f t="shared" si="63"/>
        <v>2.571529656607721</v>
      </c>
      <c r="K311" s="8">
        <f t="shared" si="63"/>
        <v>12.79344432882402</v>
      </c>
      <c r="L311" s="8">
        <f t="shared" si="63"/>
        <v>10.143475546305952</v>
      </c>
      <c r="M311" s="8">
        <f t="shared" si="63"/>
        <v>9.10366805411018</v>
      </c>
      <c r="N311" s="9">
        <f t="shared" si="63"/>
        <v>3.8508973985431885</v>
      </c>
    </row>
    <row r="312" spans="1:14" ht="11.25">
      <c r="A312" s="1" t="s">
        <v>36</v>
      </c>
      <c r="E312" s="12">
        <f aca="true" t="shared" si="64" ref="E312:N312">MAX(E276:E306)</f>
        <v>426</v>
      </c>
      <c r="F312" s="8">
        <f t="shared" si="64"/>
        <v>10.5</v>
      </c>
      <c r="G312" s="8">
        <f t="shared" si="64"/>
        <v>2.4</v>
      </c>
      <c r="H312" s="12">
        <f t="shared" si="64"/>
        <v>82</v>
      </c>
      <c r="I312" s="8">
        <f t="shared" si="64"/>
        <v>12.4</v>
      </c>
      <c r="J312" s="8">
        <f t="shared" si="64"/>
        <v>11.7</v>
      </c>
      <c r="K312" s="8">
        <f t="shared" si="64"/>
        <v>31.5</v>
      </c>
      <c r="L312" s="8">
        <f t="shared" si="64"/>
        <v>16.6</v>
      </c>
      <c r="M312" s="8">
        <f t="shared" si="64"/>
        <v>22.55</v>
      </c>
      <c r="N312" s="9">
        <f t="shared" si="64"/>
        <v>8.04</v>
      </c>
    </row>
    <row r="313" spans="1:14" ht="11.25">
      <c r="A313" s="1" t="s">
        <v>37</v>
      </c>
      <c r="E313" s="12">
        <f aca="true" t="shared" si="65" ref="E313:N313">MIN(E276:E306)</f>
        <v>110</v>
      </c>
      <c r="F313" s="8">
        <f t="shared" si="65"/>
        <v>0</v>
      </c>
      <c r="G313" s="8">
        <f t="shared" si="65"/>
        <v>0</v>
      </c>
      <c r="H313" s="12">
        <f t="shared" si="65"/>
        <v>49</v>
      </c>
      <c r="I313" s="8">
        <f t="shared" si="65"/>
        <v>1</v>
      </c>
      <c r="J313" s="8">
        <f t="shared" si="65"/>
        <v>4.6</v>
      </c>
      <c r="K313" s="8">
        <f t="shared" si="65"/>
        <v>18.2</v>
      </c>
      <c r="L313" s="8">
        <f t="shared" si="65"/>
        <v>3.1</v>
      </c>
      <c r="M313" s="8">
        <f t="shared" si="65"/>
        <v>12.2</v>
      </c>
      <c r="N313" s="9">
        <f t="shared" si="65"/>
        <v>1.88</v>
      </c>
    </row>
    <row r="314" spans="1:4" ht="11.25">
      <c r="A314" s="1" t="s">
        <v>45</v>
      </c>
      <c r="C314" s="22">
        <v>1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2016</v>
      </c>
      <c r="C321" s="2">
        <v>1</v>
      </c>
      <c r="D321" s="2" t="s">
        <v>46</v>
      </c>
      <c r="E321" s="12">
        <v>329</v>
      </c>
      <c r="F321" s="8">
        <v>9.8</v>
      </c>
      <c r="G321" s="8">
        <v>0</v>
      </c>
      <c r="H321" s="12">
        <v>62</v>
      </c>
      <c r="I321" s="8">
        <v>8.4</v>
      </c>
      <c r="J321" s="8">
        <v>7.5</v>
      </c>
      <c r="K321" s="8">
        <v>28</v>
      </c>
      <c r="L321" s="8">
        <v>12.8</v>
      </c>
      <c r="M321" s="8">
        <f aca="true" t="shared" si="66" ref="M321:M348">AVERAGE(K321:L321)</f>
        <v>20.4</v>
      </c>
      <c r="N321" s="9">
        <v>6.9</v>
      </c>
      <c r="O321" s="8">
        <f>(((E321/654.9)-0.26)*11.3)/0.51</f>
        <v>5.370087335590826</v>
      </c>
      <c r="P321" s="17">
        <f>((654.9/59)*0.01)*M321/0.7</f>
        <v>3.234857142857143</v>
      </c>
      <c r="Q321" s="12"/>
      <c r="R321" s="4"/>
    </row>
    <row r="322" spans="1:20" ht="11.25">
      <c r="A322" s="1">
        <v>215</v>
      </c>
      <c r="B322" s="2">
        <v>2016</v>
      </c>
      <c r="C322" s="2">
        <v>2</v>
      </c>
      <c r="D322" s="2" t="s">
        <v>46</v>
      </c>
      <c r="E322" s="12">
        <v>350</v>
      </c>
      <c r="F322" s="8">
        <v>9.9</v>
      </c>
      <c r="G322" s="8">
        <v>0</v>
      </c>
      <c r="H322" s="12">
        <v>73</v>
      </c>
      <c r="I322" s="8">
        <v>9.2</v>
      </c>
      <c r="J322" s="8">
        <v>8.6</v>
      </c>
      <c r="K322" s="8">
        <v>27.3</v>
      </c>
      <c r="L322" s="8">
        <v>12.2</v>
      </c>
      <c r="M322" s="8">
        <f t="shared" si="66"/>
        <v>19.75</v>
      </c>
      <c r="N322" s="9">
        <v>5.06</v>
      </c>
      <c r="O322" s="8">
        <f aca="true" t="shared" si="67" ref="O322:O351">(((E322/654.9)-0.26)*11.3)/0.51</f>
        <v>6.0805685046961235</v>
      </c>
      <c r="P322" s="17">
        <f aca="true" t="shared" si="68" ref="P322:P351">((654.9/59)*0.01)*M322/0.7</f>
        <v>3.1317857142857144</v>
      </c>
      <c r="Q322" s="12"/>
      <c r="R322" s="9"/>
      <c r="S322" s="1"/>
      <c r="T322" s="1"/>
    </row>
    <row r="323" spans="1:20" ht="11.25">
      <c r="A323" s="1">
        <v>216</v>
      </c>
      <c r="B323" s="2">
        <v>2016</v>
      </c>
      <c r="C323" s="2">
        <v>3</v>
      </c>
      <c r="D323" s="2" t="s">
        <v>46</v>
      </c>
      <c r="E323" s="12">
        <v>364</v>
      </c>
      <c r="F323" s="8">
        <v>9.8</v>
      </c>
      <c r="G323" s="8">
        <v>0</v>
      </c>
      <c r="H323" s="12">
        <v>72</v>
      </c>
      <c r="I323" s="8">
        <v>6.4</v>
      </c>
      <c r="J323" s="8">
        <v>10</v>
      </c>
      <c r="K323" s="8">
        <v>27.9</v>
      </c>
      <c r="L323" s="8">
        <v>11.3</v>
      </c>
      <c r="M323" s="8">
        <f t="shared" si="66"/>
        <v>19.6</v>
      </c>
      <c r="N323" s="9">
        <v>6.3</v>
      </c>
      <c r="O323" s="8">
        <f t="shared" si="67"/>
        <v>6.554222617432988</v>
      </c>
      <c r="P323" s="17">
        <f t="shared" si="68"/>
        <v>3.1080000000000005</v>
      </c>
      <c r="Q323" s="12"/>
      <c r="R323" s="4"/>
      <c r="S323" s="1"/>
      <c r="T323" s="1"/>
    </row>
    <row r="324" spans="1:20" ht="11.25">
      <c r="A324" s="1">
        <v>217</v>
      </c>
      <c r="B324" s="2">
        <v>2016</v>
      </c>
      <c r="C324" s="2">
        <v>4</v>
      </c>
      <c r="D324" s="2" t="s">
        <v>46</v>
      </c>
      <c r="E324" s="12">
        <v>317</v>
      </c>
      <c r="F324" s="8">
        <v>9.3</v>
      </c>
      <c r="G324" s="8">
        <v>0</v>
      </c>
      <c r="H324" s="12">
        <v>69</v>
      </c>
      <c r="I324" s="8">
        <v>3.8</v>
      </c>
      <c r="J324" s="8">
        <v>5.9</v>
      </c>
      <c r="K324" s="8">
        <v>27.6</v>
      </c>
      <c r="L324" s="8">
        <v>11.8</v>
      </c>
      <c r="M324" s="8">
        <f t="shared" si="66"/>
        <v>19.700000000000003</v>
      </c>
      <c r="N324" s="9">
        <v>4.18</v>
      </c>
      <c r="O324" s="8">
        <f t="shared" si="67"/>
        <v>4.9640980961020835</v>
      </c>
      <c r="P324" s="17">
        <f t="shared" si="68"/>
        <v>3.123857142857144</v>
      </c>
      <c r="Q324" s="12"/>
      <c r="R324" s="4"/>
      <c r="S324" s="1"/>
      <c r="T324" s="1"/>
    </row>
    <row r="325" spans="1:20" ht="11.25">
      <c r="A325" s="1">
        <v>218</v>
      </c>
      <c r="B325" s="2">
        <v>2016</v>
      </c>
      <c r="C325" s="2">
        <v>5</v>
      </c>
      <c r="D325" s="2" t="s">
        <v>46</v>
      </c>
      <c r="E325" s="12">
        <v>360</v>
      </c>
      <c r="F325" s="8">
        <v>6.4</v>
      </c>
      <c r="G325" s="8">
        <v>0</v>
      </c>
      <c r="H325" s="12">
        <v>58</v>
      </c>
      <c r="I325" s="8">
        <v>1.8</v>
      </c>
      <c r="J325" s="8">
        <v>4.4</v>
      </c>
      <c r="K325" s="8">
        <v>26.5</v>
      </c>
      <c r="L325" s="8">
        <v>13</v>
      </c>
      <c r="M325" s="8">
        <f t="shared" si="66"/>
        <v>19.75</v>
      </c>
      <c r="N325" s="9">
        <v>3.13</v>
      </c>
      <c r="O325" s="8">
        <f t="shared" si="67"/>
        <v>6.418892870936739</v>
      </c>
      <c r="P325" s="17">
        <f t="shared" si="68"/>
        <v>3.1317857142857144</v>
      </c>
      <c r="Q325" s="12"/>
      <c r="R325" s="4"/>
      <c r="S325" s="1"/>
      <c r="T325" s="1"/>
    </row>
    <row r="326" spans="1:18" ht="11.25">
      <c r="A326" s="1">
        <v>219</v>
      </c>
      <c r="B326" s="2">
        <v>2016</v>
      </c>
      <c r="C326" s="2">
        <v>6</v>
      </c>
      <c r="D326" s="2" t="s">
        <v>46</v>
      </c>
      <c r="E326" s="12">
        <v>393</v>
      </c>
      <c r="F326" s="8">
        <v>7.5</v>
      </c>
      <c r="G326" s="8">
        <v>0</v>
      </c>
      <c r="H326" s="12">
        <v>61</v>
      </c>
      <c r="I326" s="8">
        <v>6</v>
      </c>
      <c r="J326" s="8">
        <v>7</v>
      </c>
      <c r="K326" s="8">
        <v>31.2</v>
      </c>
      <c r="L326" s="8">
        <v>14.3</v>
      </c>
      <c r="M326" s="8">
        <f t="shared" si="66"/>
        <v>22.75</v>
      </c>
      <c r="N326" s="9">
        <v>3.61</v>
      </c>
      <c r="O326" s="8">
        <f t="shared" si="67"/>
        <v>7.535363279530778</v>
      </c>
      <c r="P326" s="17">
        <f t="shared" si="68"/>
        <v>3.6075000000000004</v>
      </c>
      <c r="Q326" s="12"/>
      <c r="R326" s="4"/>
    </row>
    <row r="327" spans="1:18" ht="11.25">
      <c r="A327" s="1">
        <v>220</v>
      </c>
      <c r="B327" s="2">
        <v>2016</v>
      </c>
      <c r="C327" s="2">
        <v>7</v>
      </c>
      <c r="D327" s="2" t="s">
        <v>46</v>
      </c>
      <c r="E327" s="12">
        <v>374</v>
      </c>
      <c r="F327" s="8">
        <v>6.9</v>
      </c>
      <c r="G327" s="8">
        <v>0</v>
      </c>
      <c r="H327" s="12">
        <v>54</v>
      </c>
      <c r="I327" s="8">
        <v>7</v>
      </c>
      <c r="J327" s="8">
        <v>8.3</v>
      </c>
      <c r="K327" s="8">
        <v>30.7</v>
      </c>
      <c r="L327" s="8">
        <v>13.1</v>
      </c>
      <c r="M327" s="8">
        <f t="shared" si="66"/>
        <v>21.9</v>
      </c>
      <c r="N327" s="9">
        <v>3.47</v>
      </c>
      <c r="O327" s="8">
        <f t="shared" si="67"/>
        <v>6.892546983673603</v>
      </c>
      <c r="P327" s="17">
        <f t="shared" si="68"/>
        <v>3.472714285714286</v>
      </c>
      <c r="Q327" s="12"/>
      <c r="R327" s="9"/>
    </row>
    <row r="328" spans="1:18" ht="11.25">
      <c r="A328" s="1">
        <v>221</v>
      </c>
      <c r="B328" s="2">
        <v>2016</v>
      </c>
      <c r="C328" s="2">
        <v>8</v>
      </c>
      <c r="D328" s="2" t="s">
        <v>46</v>
      </c>
      <c r="E328" s="12">
        <v>367</v>
      </c>
      <c r="F328" s="8">
        <v>9.8</v>
      </c>
      <c r="G328" s="8">
        <v>0</v>
      </c>
      <c r="H328" s="12">
        <v>71</v>
      </c>
      <c r="I328" s="8">
        <v>8.1</v>
      </c>
      <c r="J328" s="8">
        <v>6.8</v>
      </c>
      <c r="K328" s="8">
        <v>29.1</v>
      </c>
      <c r="L328" s="8">
        <v>13.7</v>
      </c>
      <c r="M328" s="8">
        <f t="shared" si="66"/>
        <v>21.4</v>
      </c>
      <c r="N328" s="9">
        <v>7.24</v>
      </c>
      <c r="O328" s="8">
        <f t="shared" si="67"/>
        <v>6.655719927305173</v>
      </c>
      <c r="P328" s="17">
        <f t="shared" si="68"/>
        <v>3.3934285714285717</v>
      </c>
      <c r="Q328" s="12"/>
      <c r="R328" s="9"/>
    </row>
    <row r="329" spans="1:20" ht="11.25">
      <c r="A329" s="1">
        <v>222</v>
      </c>
      <c r="B329" s="2">
        <v>2016</v>
      </c>
      <c r="C329" s="2">
        <v>9</v>
      </c>
      <c r="D329" s="2" t="s">
        <v>46</v>
      </c>
      <c r="E329" s="12">
        <v>303</v>
      </c>
      <c r="F329" s="8">
        <v>4.7</v>
      </c>
      <c r="G329" s="8">
        <v>0</v>
      </c>
      <c r="H329" s="12">
        <v>72</v>
      </c>
      <c r="I329" s="8">
        <v>7.9</v>
      </c>
      <c r="J329" s="8">
        <v>6.6</v>
      </c>
      <c r="K329" s="8">
        <v>25.7</v>
      </c>
      <c r="L329" s="8">
        <v>14.6</v>
      </c>
      <c r="M329" s="8">
        <f t="shared" si="66"/>
        <v>20.15</v>
      </c>
      <c r="N329" s="9">
        <v>5.06</v>
      </c>
      <c r="O329" s="8">
        <f t="shared" si="67"/>
        <v>4.490443983365219</v>
      </c>
      <c r="P329" s="17">
        <f t="shared" si="68"/>
        <v>3.195214285714286</v>
      </c>
      <c r="Q329" s="12"/>
      <c r="R329" s="9"/>
      <c r="S329" s="1"/>
      <c r="T329" s="1"/>
    </row>
    <row r="330" spans="1:20" ht="11.25">
      <c r="A330" s="1">
        <v>223</v>
      </c>
      <c r="B330" s="2">
        <v>2016</v>
      </c>
      <c r="C330" s="2">
        <v>10</v>
      </c>
      <c r="D330" s="2" t="s">
        <v>46</v>
      </c>
      <c r="E330" s="12">
        <v>252</v>
      </c>
      <c r="F330" s="8">
        <v>1.6</v>
      </c>
      <c r="G330" s="8">
        <v>0</v>
      </c>
      <c r="H330" s="12">
        <v>70</v>
      </c>
      <c r="I330" s="8">
        <v>7.3</v>
      </c>
      <c r="J330" s="8">
        <v>9.7</v>
      </c>
      <c r="K330" s="8">
        <v>21.4</v>
      </c>
      <c r="L330" s="8">
        <v>15</v>
      </c>
      <c r="M330" s="8">
        <f t="shared" si="66"/>
        <v>18.2</v>
      </c>
      <c r="N330" s="9">
        <v>4.76</v>
      </c>
      <c r="O330" s="8">
        <f t="shared" si="67"/>
        <v>2.764989715538071</v>
      </c>
      <c r="P330" s="17">
        <f t="shared" si="68"/>
        <v>2.886</v>
      </c>
      <c r="Q330" s="12"/>
      <c r="R330" s="4"/>
      <c r="S330" s="1"/>
      <c r="T330" s="1"/>
    </row>
    <row r="331" spans="1:20" ht="11.25">
      <c r="A331" s="1">
        <v>224</v>
      </c>
      <c r="B331" s="2">
        <v>2016</v>
      </c>
      <c r="C331" s="2">
        <v>11</v>
      </c>
      <c r="D331" s="2" t="s">
        <v>46</v>
      </c>
      <c r="E331" s="12">
        <v>451</v>
      </c>
      <c r="F331" s="8">
        <v>10.7</v>
      </c>
      <c r="G331" s="8">
        <v>0</v>
      </c>
      <c r="H331" s="12">
        <v>67</v>
      </c>
      <c r="I331" s="8">
        <v>8.8</v>
      </c>
      <c r="J331" s="8">
        <v>11.6</v>
      </c>
      <c r="K331" s="8">
        <v>21.3</v>
      </c>
      <c r="L331" s="8">
        <v>6.8</v>
      </c>
      <c r="M331" s="8">
        <f t="shared" si="66"/>
        <v>14.05</v>
      </c>
      <c r="N331" s="9">
        <v>6.22</v>
      </c>
      <c r="O331" s="8">
        <f t="shared" si="67"/>
        <v>9.497644603726359</v>
      </c>
      <c r="P331" s="17">
        <f t="shared" si="68"/>
        <v>2.2279285714285715</v>
      </c>
      <c r="Q331" s="12"/>
      <c r="R331" s="4"/>
      <c r="S331" s="1"/>
      <c r="T331" s="1"/>
    </row>
    <row r="332" spans="1:20" ht="11.25">
      <c r="A332" s="1">
        <v>225</v>
      </c>
      <c r="B332" s="2">
        <v>2016</v>
      </c>
      <c r="C332" s="2">
        <v>12</v>
      </c>
      <c r="D332" s="2" t="s">
        <v>46</v>
      </c>
      <c r="E332" s="12">
        <v>461</v>
      </c>
      <c r="F332" s="8">
        <v>9.8</v>
      </c>
      <c r="G332" s="8">
        <v>0</v>
      </c>
      <c r="H332" s="12">
        <v>66</v>
      </c>
      <c r="I332" s="8">
        <v>6.6</v>
      </c>
      <c r="J332" s="8">
        <v>10.5</v>
      </c>
      <c r="K332" s="8">
        <v>24.7</v>
      </c>
      <c r="L332" s="8">
        <v>8.6</v>
      </c>
      <c r="M332" s="8">
        <f t="shared" si="66"/>
        <v>16.65</v>
      </c>
      <c r="N332" s="9">
        <v>2.64</v>
      </c>
      <c r="O332" s="8">
        <f t="shared" si="67"/>
        <v>9.835968969966977</v>
      </c>
      <c r="P332" s="17">
        <f t="shared" si="68"/>
        <v>2.640214285714286</v>
      </c>
      <c r="Q332" s="12"/>
      <c r="R332" s="4"/>
      <c r="S332" s="1"/>
      <c r="T332" s="1"/>
    </row>
    <row r="333" spans="1:18" ht="11.25">
      <c r="A333" s="1">
        <v>226</v>
      </c>
      <c r="B333" s="2">
        <v>2016</v>
      </c>
      <c r="C333" s="2">
        <v>13</v>
      </c>
      <c r="D333" s="2" t="s">
        <v>46</v>
      </c>
      <c r="E333" s="12">
        <v>358</v>
      </c>
      <c r="F333" s="8">
        <v>6.4</v>
      </c>
      <c r="G333" s="8">
        <v>0</v>
      </c>
      <c r="H333" s="12">
        <v>57</v>
      </c>
      <c r="I333" s="8">
        <v>4</v>
      </c>
      <c r="J333" s="8">
        <v>4.9</v>
      </c>
      <c r="K333" s="8">
        <v>28.4</v>
      </c>
      <c r="L333" s="8">
        <v>6.3</v>
      </c>
      <c r="M333" s="8">
        <f t="shared" si="66"/>
        <v>17.349999999999998</v>
      </c>
      <c r="N333" s="9">
        <v>2.75</v>
      </c>
      <c r="O333" s="8">
        <f t="shared" si="67"/>
        <v>6.351227997688616</v>
      </c>
      <c r="P333" s="17">
        <f t="shared" si="68"/>
        <v>2.7512142857142856</v>
      </c>
      <c r="Q333" s="12"/>
      <c r="R333" s="4"/>
    </row>
    <row r="334" spans="1:18" ht="11.25">
      <c r="A334" s="1">
        <v>227</v>
      </c>
      <c r="B334" s="2">
        <v>2016</v>
      </c>
      <c r="C334" s="2">
        <v>14</v>
      </c>
      <c r="D334" s="2" t="s">
        <v>46</v>
      </c>
      <c r="E334" s="12">
        <v>404</v>
      </c>
      <c r="F334" s="8">
        <v>7.9</v>
      </c>
      <c r="G334" s="8">
        <v>0</v>
      </c>
      <c r="H334" s="12">
        <v>50</v>
      </c>
      <c r="I334" s="8">
        <v>5.6</v>
      </c>
      <c r="J334" s="8">
        <v>8.3</v>
      </c>
      <c r="K334" s="8">
        <v>32.2</v>
      </c>
      <c r="L334" s="8">
        <v>9.7</v>
      </c>
      <c r="M334" s="8">
        <f t="shared" si="66"/>
        <v>20.950000000000003</v>
      </c>
      <c r="N334" s="9">
        <v>3.32</v>
      </c>
      <c r="O334" s="8">
        <f t="shared" si="67"/>
        <v>7.907520082395458</v>
      </c>
      <c r="P334" s="17">
        <f t="shared" si="68"/>
        <v>3.3220714285714292</v>
      </c>
      <c r="Q334" s="12"/>
      <c r="R334" s="9"/>
    </row>
    <row r="335" spans="1:18" ht="11.25">
      <c r="A335" s="1">
        <v>228</v>
      </c>
      <c r="B335" s="2">
        <v>2016</v>
      </c>
      <c r="C335" s="2">
        <v>15</v>
      </c>
      <c r="D335" s="2" t="s">
        <v>46</v>
      </c>
      <c r="E335" s="12">
        <v>311</v>
      </c>
      <c r="F335" s="8">
        <v>7</v>
      </c>
      <c r="G335" s="8">
        <v>4.5</v>
      </c>
      <c r="H335" s="12">
        <v>67</v>
      </c>
      <c r="I335" s="8">
        <v>15.4</v>
      </c>
      <c r="J335" s="8">
        <v>10.8</v>
      </c>
      <c r="K335" s="8">
        <v>32.5</v>
      </c>
      <c r="L335" s="8">
        <v>12.9</v>
      </c>
      <c r="M335" s="8">
        <f t="shared" si="66"/>
        <v>22.7</v>
      </c>
      <c r="N335" s="9">
        <v>6.74</v>
      </c>
      <c r="O335" s="8">
        <f t="shared" si="67"/>
        <v>4.7611034763577145</v>
      </c>
      <c r="P335" s="17">
        <f t="shared" si="68"/>
        <v>3.5995714285714286</v>
      </c>
      <c r="Q335" s="12"/>
      <c r="R335" s="9"/>
    </row>
    <row r="336" spans="1:20" ht="11.25">
      <c r="A336" s="1">
        <v>229</v>
      </c>
      <c r="B336" s="2">
        <v>2016</v>
      </c>
      <c r="C336" s="2">
        <v>16</v>
      </c>
      <c r="D336" s="2" t="s">
        <v>46</v>
      </c>
      <c r="E336" s="12">
        <v>280</v>
      </c>
      <c r="F336" s="8">
        <v>3.5</v>
      </c>
      <c r="G336" s="8">
        <v>0</v>
      </c>
      <c r="H336" s="12">
        <v>78</v>
      </c>
      <c r="I336" s="8">
        <v>10</v>
      </c>
      <c r="J336" s="8">
        <v>6.5</v>
      </c>
      <c r="K336" s="8">
        <v>26.5</v>
      </c>
      <c r="L336" s="8">
        <v>14.7</v>
      </c>
      <c r="M336" s="8">
        <f t="shared" si="66"/>
        <v>20.6</v>
      </c>
      <c r="N336" s="9">
        <v>3.38</v>
      </c>
      <c r="O336" s="8">
        <f t="shared" si="67"/>
        <v>3.7122979410118</v>
      </c>
      <c r="P336" s="17">
        <f t="shared" si="68"/>
        <v>3.266571428571429</v>
      </c>
      <c r="Q336" s="12"/>
      <c r="S336" s="1"/>
      <c r="T336" s="1"/>
    </row>
    <row r="337" spans="1:20" ht="11.25">
      <c r="A337" s="1">
        <v>230</v>
      </c>
      <c r="B337" s="2">
        <v>2016</v>
      </c>
      <c r="C337" s="2">
        <v>17</v>
      </c>
      <c r="D337" s="2" t="s">
        <v>46</v>
      </c>
      <c r="E337" s="12">
        <v>405</v>
      </c>
      <c r="F337" s="8">
        <v>9</v>
      </c>
      <c r="G337" s="8">
        <v>0</v>
      </c>
      <c r="H337" s="12">
        <v>64</v>
      </c>
      <c r="I337" s="8">
        <v>11.4</v>
      </c>
      <c r="J337" s="8">
        <v>7.7</v>
      </c>
      <c r="K337" s="8">
        <v>31.5</v>
      </c>
      <c r="L337" s="8">
        <v>13.1</v>
      </c>
      <c r="M337" s="8">
        <f t="shared" si="66"/>
        <v>22.3</v>
      </c>
      <c r="N337" s="9">
        <v>6.94</v>
      </c>
      <c r="O337" s="8">
        <f t="shared" si="67"/>
        <v>7.941352519019519</v>
      </c>
      <c r="P337" s="17">
        <f t="shared" si="68"/>
        <v>3.536142857142858</v>
      </c>
      <c r="Q337" s="12"/>
      <c r="R337" s="1"/>
      <c r="S337" s="1"/>
      <c r="T337" s="1"/>
    </row>
    <row r="338" spans="1:20" ht="11.25">
      <c r="A338" s="1">
        <v>231</v>
      </c>
      <c r="B338" s="2">
        <v>2016</v>
      </c>
      <c r="C338" s="2">
        <v>18</v>
      </c>
      <c r="D338" s="2" t="s">
        <v>46</v>
      </c>
      <c r="E338" s="12">
        <v>430</v>
      </c>
      <c r="F338" s="8">
        <v>9</v>
      </c>
      <c r="G338" s="8">
        <v>0</v>
      </c>
      <c r="H338" s="12">
        <v>70</v>
      </c>
      <c r="I338" s="8">
        <v>10.8</v>
      </c>
      <c r="J338" s="8">
        <v>10.6</v>
      </c>
      <c r="K338" s="8">
        <v>32.1</v>
      </c>
      <c r="L338" s="8">
        <v>16.4</v>
      </c>
      <c r="M338" s="8">
        <f t="shared" si="66"/>
        <v>24.25</v>
      </c>
      <c r="N338" s="9">
        <v>7.99</v>
      </c>
      <c r="O338" s="8">
        <f t="shared" si="67"/>
        <v>8.78716343462106</v>
      </c>
      <c r="P338" s="17">
        <f t="shared" si="68"/>
        <v>3.845357142857143</v>
      </c>
      <c r="Q338" s="12"/>
      <c r="R338" s="1"/>
      <c r="S338" s="1"/>
      <c r="T338" s="1"/>
    </row>
    <row r="339" spans="1:20" ht="11.25">
      <c r="A339" s="1">
        <v>232</v>
      </c>
      <c r="B339" s="2">
        <v>2016</v>
      </c>
      <c r="C339" s="2">
        <v>19</v>
      </c>
      <c r="D339" s="2" t="s">
        <v>46</v>
      </c>
      <c r="E339" s="12">
        <v>411</v>
      </c>
      <c r="F339" s="8">
        <v>8.1</v>
      </c>
      <c r="G339" s="8">
        <v>0.8</v>
      </c>
      <c r="H339" s="12">
        <v>64</v>
      </c>
      <c r="I339" s="8">
        <v>7.2</v>
      </c>
      <c r="J339" s="8">
        <v>9.1</v>
      </c>
      <c r="K339" s="8">
        <v>33.2</v>
      </c>
      <c r="L339" s="8">
        <v>13.8</v>
      </c>
      <c r="M339" s="8">
        <f t="shared" si="66"/>
        <v>23.5</v>
      </c>
      <c r="N339" s="9">
        <v>3.73</v>
      </c>
      <c r="O339" s="8">
        <f t="shared" si="67"/>
        <v>8.144347138763889</v>
      </c>
      <c r="P339" s="17">
        <f t="shared" si="68"/>
        <v>3.7264285714285714</v>
      </c>
      <c r="Q339" s="12"/>
      <c r="R339" s="4"/>
      <c r="S339" s="1"/>
      <c r="T339" s="1"/>
    </row>
    <row r="340" spans="1:18" ht="11.25">
      <c r="A340" s="1">
        <v>233</v>
      </c>
      <c r="B340" s="2">
        <v>2016</v>
      </c>
      <c r="C340" s="2">
        <v>20</v>
      </c>
      <c r="D340" s="2" t="s">
        <v>46</v>
      </c>
      <c r="E340" s="12">
        <v>124</v>
      </c>
      <c r="F340" s="8">
        <v>0</v>
      </c>
      <c r="G340" s="8">
        <v>21.3</v>
      </c>
      <c r="H340" s="12">
        <v>92</v>
      </c>
      <c r="I340" s="8">
        <v>5.8</v>
      </c>
      <c r="J340" s="8">
        <v>7</v>
      </c>
      <c r="K340" s="8">
        <v>22.8</v>
      </c>
      <c r="L340" s="8">
        <v>15.5</v>
      </c>
      <c r="M340" s="8">
        <f t="shared" si="66"/>
        <v>19.15</v>
      </c>
      <c r="N340" s="9">
        <v>3.04</v>
      </c>
      <c r="O340" s="8">
        <f t="shared" si="67"/>
        <v>-1.5655621723418336</v>
      </c>
      <c r="P340" s="17">
        <f t="shared" si="68"/>
        <v>3.036642857142857</v>
      </c>
      <c r="Q340" s="12"/>
      <c r="R340" s="4"/>
    </row>
    <row r="341" spans="1:18" ht="11.25">
      <c r="A341" s="1">
        <v>234</v>
      </c>
      <c r="B341" s="2">
        <v>2016</v>
      </c>
      <c r="C341" s="2">
        <v>21</v>
      </c>
      <c r="D341" s="2" t="s">
        <v>46</v>
      </c>
      <c r="E341" s="12">
        <v>209</v>
      </c>
      <c r="F341" s="8">
        <v>1.3</v>
      </c>
      <c r="G341" s="8">
        <v>1.8</v>
      </c>
      <c r="H341" s="12">
        <v>83</v>
      </c>
      <c r="I341" s="8">
        <v>9.5</v>
      </c>
      <c r="J341" s="8">
        <v>12.4</v>
      </c>
      <c r="K341" s="8">
        <v>21.9</v>
      </c>
      <c r="L341" s="8">
        <v>16.8</v>
      </c>
      <c r="M341" s="8">
        <f t="shared" si="66"/>
        <v>19.35</v>
      </c>
      <c r="N341" s="9">
        <v>2.55</v>
      </c>
      <c r="O341" s="8">
        <f t="shared" si="67"/>
        <v>1.310194940703416</v>
      </c>
      <c r="P341" s="17">
        <f t="shared" si="68"/>
        <v>3.0683571428571432</v>
      </c>
      <c r="Q341" s="12"/>
      <c r="R341" s="9"/>
    </row>
    <row r="342" spans="1:18" ht="11.25">
      <c r="A342" s="1">
        <v>235</v>
      </c>
      <c r="B342" s="2">
        <v>2016</v>
      </c>
      <c r="C342" s="2">
        <v>22</v>
      </c>
      <c r="D342" s="2" t="s">
        <v>46</v>
      </c>
      <c r="E342" s="12">
        <v>383</v>
      </c>
      <c r="F342" s="8">
        <v>8.5</v>
      </c>
      <c r="G342" s="8">
        <v>0</v>
      </c>
      <c r="H342" s="12">
        <v>76</v>
      </c>
      <c r="I342" s="8">
        <v>9.8</v>
      </c>
      <c r="J342" s="8">
        <v>13.1</v>
      </c>
      <c r="K342" s="8">
        <v>18.9</v>
      </c>
      <c r="L342" s="8">
        <v>10.3</v>
      </c>
      <c r="M342" s="8">
        <f t="shared" si="66"/>
        <v>14.6</v>
      </c>
      <c r="N342" s="9">
        <v>4.84</v>
      </c>
      <c r="O342" s="8">
        <f t="shared" si="67"/>
        <v>7.19703891329016</v>
      </c>
      <c r="P342" s="17">
        <f t="shared" si="68"/>
        <v>2.3151428571428574</v>
      </c>
      <c r="Q342" s="12"/>
      <c r="R342" s="9"/>
    </row>
    <row r="343" spans="1:20" ht="11.25">
      <c r="A343" s="1">
        <v>236</v>
      </c>
      <c r="B343" s="2">
        <v>2016</v>
      </c>
      <c r="C343" s="2">
        <v>23</v>
      </c>
      <c r="D343" s="2" t="s">
        <v>46</v>
      </c>
      <c r="E343" s="12">
        <v>506</v>
      </c>
      <c r="F343" s="8">
        <v>10.6</v>
      </c>
      <c r="G343" s="8">
        <v>0</v>
      </c>
      <c r="H343" s="12">
        <v>71</v>
      </c>
      <c r="I343" s="8">
        <v>8.2</v>
      </c>
      <c r="J343" s="8">
        <v>7.7</v>
      </c>
      <c r="K343" s="8">
        <v>25.5</v>
      </c>
      <c r="L343" s="8">
        <v>6.6</v>
      </c>
      <c r="M343" s="8">
        <f t="shared" si="66"/>
        <v>16.05</v>
      </c>
      <c r="N343" s="9">
        <v>5.4</v>
      </c>
      <c r="O343" s="8">
        <f t="shared" si="67"/>
        <v>11.358428618049755</v>
      </c>
      <c r="P343" s="17">
        <f t="shared" si="68"/>
        <v>2.545071428571429</v>
      </c>
      <c r="Q343" s="12"/>
      <c r="R343" s="9"/>
      <c r="S343" s="1"/>
      <c r="T343" s="1"/>
    </row>
    <row r="344" spans="1:20" ht="11.25">
      <c r="A344" s="1">
        <v>237</v>
      </c>
      <c r="B344" s="2">
        <v>2016</v>
      </c>
      <c r="C344" s="2">
        <v>24</v>
      </c>
      <c r="D344" s="2" t="s">
        <v>46</v>
      </c>
      <c r="E344" s="12">
        <v>477</v>
      </c>
      <c r="F344" s="8">
        <v>9.4</v>
      </c>
      <c r="G344" s="8">
        <v>0</v>
      </c>
      <c r="H344" s="12">
        <v>72</v>
      </c>
      <c r="I344" s="8">
        <v>4.8</v>
      </c>
      <c r="J344" s="8">
        <v>7.2</v>
      </c>
      <c r="K344" s="8">
        <v>27.5</v>
      </c>
      <c r="L344" s="8">
        <v>8.6</v>
      </c>
      <c r="M344" s="8">
        <f t="shared" si="66"/>
        <v>18.05</v>
      </c>
      <c r="N344" s="9">
        <v>5.24</v>
      </c>
      <c r="O344" s="8">
        <f t="shared" si="67"/>
        <v>10.377287955951966</v>
      </c>
      <c r="P344" s="17">
        <f t="shared" si="68"/>
        <v>2.8622142857142863</v>
      </c>
      <c r="Q344" s="12"/>
      <c r="R344" s="4"/>
      <c r="S344" s="1"/>
      <c r="T344" s="1"/>
    </row>
    <row r="345" spans="1:20" ht="11.25">
      <c r="A345" s="1">
        <v>238</v>
      </c>
      <c r="B345" s="2">
        <v>2016</v>
      </c>
      <c r="C345" s="2">
        <v>25</v>
      </c>
      <c r="D345" s="2" t="s">
        <v>46</v>
      </c>
      <c r="E345" s="12">
        <v>480</v>
      </c>
      <c r="F345" s="8">
        <v>9.7</v>
      </c>
      <c r="G345" s="8">
        <v>0</v>
      </c>
      <c r="H345" s="12">
        <v>68</v>
      </c>
      <c r="I345" s="8">
        <v>3.8</v>
      </c>
      <c r="J345" s="8">
        <v>5.5</v>
      </c>
      <c r="K345" s="8">
        <v>30</v>
      </c>
      <c r="L345" s="8">
        <v>9.8</v>
      </c>
      <c r="M345" s="8">
        <f t="shared" si="66"/>
        <v>19.9</v>
      </c>
      <c r="N345" s="9">
        <v>6.14</v>
      </c>
      <c r="O345" s="8">
        <f t="shared" si="67"/>
        <v>10.478785265824149</v>
      </c>
      <c r="P345" s="17">
        <f t="shared" si="68"/>
        <v>3.1555714285714287</v>
      </c>
      <c r="Q345" s="12"/>
      <c r="R345" s="4"/>
      <c r="S345" s="1"/>
      <c r="T345" s="1"/>
    </row>
    <row r="346" spans="1:20" ht="11.25">
      <c r="A346" s="1">
        <v>239</v>
      </c>
      <c r="B346" s="2">
        <v>2016</v>
      </c>
      <c r="C346" s="2">
        <v>26</v>
      </c>
      <c r="D346" s="2" t="s">
        <v>46</v>
      </c>
      <c r="E346" s="12">
        <v>468</v>
      </c>
      <c r="F346" s="8">
        <v>10.1</v>
      </c>
      <c r="G346" s="8">
        <v>0</v>
      </c>
      <c r="H346" s="12">
        <v>60</v>
      </c>
      <c r="I346" s="8">
        <v>3.8</v>
      </c>
      <c r="J346" s="8">
        <v>6.5</v>
      </c>
      <c r="K346" s="8">
        <v>30.5</v>
      </c>
      <c r="L346" s="8">
        <v>10.8</v>
      </c>
      <c r="M346" s="8">
        <f t="shared" si="66"/>
        <v>20.65</v>
      </c>
      <c r="N346" s="9">
        <v>3.27</v>
      </c>
      <c r="O346" s="8">
        <f t="shared" si="67"/>
        <v>10.072796026335409</v>
      </c>
      <c r="P346" s="17">
        <f t="shared" si="68"/>
        <v>3.2745</v>
      </c>
      <c r="Q346" s="12"/>
      <c r="R346" s="4"/>
      <c r="S346" s="1"/>
      <c r="T346" s="1"/>
    </row>
    <row r="347" spans="1:18" ht="11.25">
      <c r="A347" s="1">
        <v>240</v>
      </c>
      <c r="B347" s="2">
        <v>2016</v>
      </c>
      <c r="C347" s="2">
        <v>27</v>
      </c>
      <c r="D347" s="2" t="s">
        <v>46</v>
      </c>
      <c r="E347" s="12">
        <v>451</v>
      </c>
      <c r="F347" s="8">
        <v>9.5</v>
      </c>
      <c r="G347" s="8">
        <v>0</v>
      </c>
      <c r="H347" s="12">
        <v>53</v>
      </c>
      <c r="I347" s="8">
        <v>4.9</v>
      </c>
      <c r="J347" s="8">
        <v>6.1</v>
      </c>
      <c r="K347" s="8">
        <v>30.8</v>
      </c>
      <c r="L347" s="8">
        <v>10.9</v>
      </c>
      <c r="M347" s="8">
        <f t="shared" si="66"/>
        <v>20.85</v>
      </c>
      <c r="N347" s="9">
        <v>3.31</v>
      </c>
      <c r="O347" s="8">
        <f t="shared" si="67"/>
        <v>9.497644603726359</v>
      </c>
      <c r="P347" s="17">
        <f t="shared" si="68"/>
        <v>3.306214285714286</v>
      </c>
      <c r="Q347" s="12"/>
      <c r="R347" s="4"/>
    </row>
    <row r="348" spans="1:20" ht="11.25">
      <c r="A348" s="1">
        <v>241</v>
      </c>
      <c r="B348" s="2">
        <v>2016</v>
      </c>
      <c r="C348" s="2">
        <v>28</v>
      </c>
      <c r="D348" s="2" t="s">
        <v>46</v>
      </c>
      <c r="E348" s="12">
        <v>461</v>
      </c>
      <c r="F348" s="8">
        <v>9.8</v>
      </c>
      <c r="G348" s="8">
        <v>0</v>
      </c>
      <c r="H348" s="12">
        <v>53</v>
      </c>
      <c r="I348" s="8">
        <v>6.4</v>
      </c>
      <c r="J348" s="8">
        <v>7.5</v>
      </c>
      <c r="K348" s="8">
        <v>33</v>
      </c>
      <c r="L348" s="8">
        <v>11.5</v>
      </c>
      <c r="M348" s="8">
        <f t="shared" si="66"/>
        <v>22.25</v>
      </c>
      <c r="N348" s="9">
        <v>3.53</v>
      </c>
      <c r="O348" s="8">
        <f t="shared" si="67"/>
        <v>9.835968969966977</v>
      </c>
      <c r="P348" s="17">
        <f t="shared" si="68"/>
        <v>3.5282142857142857</v>
      </c>
      <c r="Q348" s="12"/>
      <c r="R348" s="9"/>
      <c r="T348" s="9"/>
    </row>
    <row r="349" spans="1:18" ht="11.25">
      <c r="A349" s="1">
        <v>242</v>
      </c>
      <c r="B349" s="2">
        <v>2016</v>
      </c>
      <c r="C349" s="2">
        <v>29</v>
      </c>
      <c r="D349" s="2" t="s">
        <v>46</v>
      </c>
      <c r="E349" s="12">
        <v>428</v>
      </c>
      <c r="F349" s="8">
        <v>9.5</v>
      </c>
      <c r="G349" s="8">
        <v>0</v>
      </c>
      <c r="H349" s="12">
        <v>51</v>
      </c>
      <c r="I349" s="8">
        <v>9.5</v>
      </c>
      <c r="J349" s="10">
        <v>7.1</v>
      </c>
      <c r="K349" s="8">
        <v>33.3</v>
      </c>
      <c r="L349" s="8">
        <v>14.6</v>
      </c>
      <c r="M349" s="8">
        <f>AVERAGE(K349:L349)</f>
        <v>23.95</v>
      </c>
      <c r="N349" s="9">
        <v>8.6</v>
      </c>
      <c r="O349" s="8">
        <f t="shared" si="67"/>
        <v>8.719498561372937</v>
      </c>
      <c r="P349" s="17">
        <f t="shared" si="68"/>
        <v>3.7977857142857143</v>
      </c>
      <c r="Q349" s="12"/>
      <c r="R349" s="9"/>
    </row>
    <row r="350" spans="1:20" ht="11.25">
      <c r="A350" s="1">
        <v>243</v>
      </c>
      <c r="B350" s="2">
        <v>2016</v>
      </c>
      <c r="C350" s="2">
        <v>30</v>
      </c>
      <c r="D350" s="2" t="s">
        <v>46</v>
      </c>
      <c r="E350" s="12">
        <v>329</v>
      </c>
      <c r="F350" s="8">
        <v>5</v>
      </c>
      <c r="G350" s="8">
        <v>8.6</v>
      </c>
      <c r="H350" s="12">
        <v>68</v>
      </c>
      <c r="I350" s="8">
        <v>11.7</v>
      </c>
      <c r="J350" s="10">
        <v>10.6</v>
      </c>
      <c r="K350" s="8">
        <v>30.2</v>
      </c>
      <c r="L350" s="8">
        <v>18.2</v>
      </c>
      <c r="M350" s="8">
        <f>AVERAGE(K350:L350)</f>
        <v>24.2</v>
      </c>
      <c r="N350" s="9">
        <v>7.64</v>
      </c>
      <c r="O350" s="8">
        <f t="shared" si="67"/>
        <v>5.370087335590826</v>
      </c>
      <c r="P350" s="17">
        <f t="shared" si="68"/>
        <v>3.8374285714285716</v>
      </c>
      <c r="Q350" s="12"/>
      <c r="R350" s="9"/>
      <c r="S350" s="1"/>
      <c r="T350" s="1"/>
    </row>
    <row r="351" spans="1:20" ht="11.25">
      <c r="A351" s="1">
        <v>244</v>
      </c>
      <c r="B351" s="2">
        <v>2016</v>
      </c>
      <c r="C351" s="2">
        <v>31</v>
      </c>
      <c r="D351" s="2" t="s">
        <v>46</v>
      </c>
      <c r="E351" s="12">
        <v>90</v>
      </c>
      <c r="F351" s="8">
        <v>0</v>
      </c>
      <c r="G351" s="8">
        <v>8.4</v>
      </c>
      <c r="H351" s="12">
        <v>94</v>
      </c>
      <c r="I351" s="8">
        <v>4.8</v>
      </c>
      <c r="J351" s="10">
        <v>5.4</v>
      </c>
      <c r="K351" s="8">
        <v>19.5</v>
      </c>
      <c r="L351" s="8">
        <v>15.1</v>
      </c>
      <c r="M351" s="8">
        <f>AVERAGE(K351:L351)</f>
        <v>17.3</v>
      </c>
      <c r="N351" s="9">
        <v>0.6</v>
      </c>
      <c r="O351" s="8">
        <f t="shared" si="67"/>
        <v>-2.715865017559933</v>
      </c>
      <c r="P351" s="17">
        <f t="shared" si="68"/>
        <v>2.7432857142857148</v>
      </c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6">
        <f aca="true" t="shared" si="69" ref="E353:N353">AVERAGE(E321:E351)</f>
        <v>365.35483870967744</v>
      </c>
      <c r="F353" s="16">
        <f t="shared" si="69"/>
        <v>7.435483870967742</v>
      </c>
      <c r="G353" s="16">
        <f t="shared" si="69"/>
        <v>1.464516129032258</v>
      </c>
      <c r="H353" s="16">
        <f t="shared" si="69"/>
        <v>67.29032258064517</v>
      </c>
      <c r="I353" s="16">
        <f t="shared" si="69"/>
        <v>7.377419354838711</v>
      </c>
      <c r="J353" s="16">
        <f t="shared" si="69"/>
        <v>8.093548387096773</v>
      </c>
      <c r="K353" s="16">
        <f>AVERAGE(K321:K351)</f>
        <v>27.79677419354838</v>
      </c>
      <c r="L353" s="16">
        <f t="shared" si="69"/>
        <v>12.348387096774196</v>
      </c>
      <c r="M353" s="16">
        <f t="shared" si="69"/>
        <v>20.072580645161295</v>
      </c>
      <c r="N353" s="16">
        <f t="shared" si="69"/>
        <v>4.760645161290321</v>
      </c>
    </row>
    <row r="354" spans="1:14" ht="11.25">
      <c r="A354" s="1" t="s">
        <v>33</v>
      </c>
      <c r="E354" s="16">
        <f aca="true" t="shared" si="70" ref="E354:N354">SUM(E321:E351)</f>
        <v>11326</v>
      </c>
      <c r="F354" s="16">
        <f t="shared" si="70"/>
        <v>230.5</v>
      </c>
      <c r="G354" s="16">
        <f t="shared" si="70"/>
        <v>45.4</v>
      </c>
      <c r="H354" s="16">
        <f t="shared" si="70"/>
        <v>2086</v>
      </c>
      <c r="I354" s="16">
        <f t="shared" si="70"/>
        <v>228.70000000000005</v>
      </c>
      <c r="J354" s="16">
        <f t="shared" si="70"/>
        <v>250.89999999999995</v>
      </c>
      <c r="K354" s="16">
        <f>SUM(K321:K351)</f>
        <v>861.6999999999998</v>
      </c>
      <c r="L354" s="16">
        <f t="shared" si="70"/>
        <v>382.80000000000007</v>
      </c>
      <c r="M354" s="16">
        <f t="shared" si="70"/>
        <v>622.2500000000001</v>
      </c>
      <c r="N354" s="16">
        <f t="shared" si="70"/>
        <v>147.57999999999996</v>
      </c>
    </row>
    <row r="355" spans="1:14" ht="11.25">
      <c r="A355" s="1" t="s">
        <v>34</v>
      </c>
      <c r="E355" s="12">
        <f aca="true" t="shared" si="71" ref="E355:N355">STDEVP(E321:E351)</f>
        <v>97.40091686231268</v>
      </c>
      <c r="F355" s="8">
        <f t="shared" si="71"/>
        <v>3.127768284782017</v>
      </c>
      <c r="G355" s="8">
        <f t="shared" si="71"/>
        <v>4.234462938646661</v>
      </c>
      <c r="H355" s="12">
        <f t="shared" si="71"/>
        <v>10.460967538016051</v>
      </c>
      <c r="I355" s="8">
        <f t="shared" si="71"/>
        <v>2.846243668010505</v>
      </c>
      <c r="J355" s="8">
        <f t="shared" si="71"/>
        <v>2.1992572769549605</v>
      </c>
      <c r="K355" s="8">
        <f>STDEVP(K321:K351)</f>
        <v>4.108330158464298</v>
      </c>
      <c r="L355" s="8">
        <f t="shared" si="71"/>
        <v>2.9693999576043297</v>
      </c>
      <c r="M355" s="8">
        <f t="shared" si="71"/>
        <v>2.60909818524916</v>
      </c>
      <c r="N355" s="9">
        <f t="shared" si="71"/>
        <v>1.8892444905456909</v>
      </c>
    </row>
    <row r="356" spans="1:14" ht="11.25">
      <c r="A356" s="1" t="s">
        <v>35</v>
      </c>
      <c r="E356" s="12">
        <f aca="true" t="shared" si="72" ref="E356:N356">VARP(E321:E351)</f>
        <v>9486.938605619147</v>
      </c>
      <c r="F356" s="8">
        <f t="shared" si="72"/>
        <v>9.782934443288243</v>
      </c>
      <c r="G356" s="8">
        <f t="shared" si="72"/>
        <v>17.930676378772116</v>
      </c>
      <c r="H356" s="12">
        <f t="shared" si="72"/>
        <v>109.4318418314256</v>
      </c>
      <c r="I356" s="8">
        <f t="shared" si="72"/>
        <v>8.101103017689894</v>
      </c>
      <c r="J356" s="8">
        <f t="shared" si="72"/>
        <v>4.836732570239348</v>
      </c>
      <c r="K356" s="8">
        <f>VARP(K321:K351)</f>
        <v>16.878376690947288</v>
      </c>
      <c r="L356" s="8">
        <f t="shared" si="72"/>
        <v>8.817336108220594</v>
      </c>
      <c r="M356" s="8">
        <f t="shared" si="72"/>
        <v>6.807393340270459</v>
      </c>
      <c r="N356" s="9">
        <f t="shared" si="72"/>
        <v>3.5692447450572473</v>
      </c>
    </row>
    <row r="357" spans="1:14" ht="11.25">
      <c r="A357" s="1" t="s">
        <v>36</v>
      </c>
      <c r="E357" s="12">
        <f aca="true" t="shared" si="73" ref="E357:N357">MAX(E321:E351)</f>
        <v>506</v>
      </c>
      <c r="F357" s="8">
        <f t="shared" si="73"/>
        <v>10.7</v>
      </c>
      <c r="G357" s="8">
        <f t="shared" si="73"/>
        <v>21.3</v>
      </c>
      <c r="H357" s="12">
        <f t="shared" si="73"/>
        <v>94</v>
      </c>
      <c r="I357" s="8">
        <f t="shared" si="73"/>
        <v>15.4</v>
      </c>
      <c r="J357" s="8">
        <f t="shared" si="73"/>
        <v>13.1</v>
      </c>
      <c r="K357" s="8">
        <f>MAX(K321:K351)</f>
        <v>33.3</v>
      </c>
      <c r="L357" s="8">
        <f t="shared" si="73"/>
        <v>18.2</v>
      </c>
      <c r="M357" s="8">
        <f t="shared" si="73"/>
        <v>24.25</v>
      </c>
      <c r="N357" s="9">
        <f t="shared" si="73"/>
        <v>8.6</v>
      </c>
    </row>
    <row r="358" spans="1:14" ht="11.25">
      <c r="A358" s="1" t="s">
        <v>37</v>
      </c>
      <c r="E358" s="12">
        <f aca="true" t="shared" si="74" ref="E358:N358">MIN(E321:E351)</f>
        <v>90</v>
      </c>
      <c r="F358" s="8">
        <f t="shared" si="74"/>
        <v>0</v>
      </c>
      <c r="G358" s="8">
        <f t="shared" si="74"/>
        <v>0</v>
      </c>
      <c r="H358" s="12">
        <f t="shared" si="74"/>
        <v>50</v>
      </c>
      <c r="I358" s="8">
        <f t="shared" si="74"/>
        <v>1.8</v>
      </c>
      <c r="J358" s="8">
        <f t="shared" si="74"/>
        <v>4.4</v>
      </c>
      <c r="K358" s="8">
        <f>MIN(K321:K351)</f>
        <v>18.9</v>
      </c>
      <c r="L358" s="8">
        <f t="shared" si="74"/>
        <v>6.3</v>
      </c>
      <c r="M358" s="8">
        <f>MIN(M321:M351)</f>
        <v>14.05</v>
      </c>
      <c r="N358" s="9">
        <f t="shared" si="74"/>
        <v>0.6</v>
      </c>
    </row>
    <row r="359" spans="1:4" ht="11.25">
      <c r="A359" s="1" t="s">
        <v>38</v>
      </c>
      <c r="C359" s="22">
        <v>6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2016</v>
      </c>
      <c r="C366" s="2">
        <v>1</v>
      </c>
      <c r="D366" s="2" t="s">
        <v>48</v>
      </c>
      <c r="E366" s="12">
        <v>498</v>
      </c>
      <c r="F366" s="8">
        <v>10.3</v>
      </c>
      <c r="G366" s="8">
        <v>0</v>
      </c>
      <c r="H366" s="12">
        <v>72</v>
      </c>
      <c r="I366" s="8">
        <v>10.2</v>
      </c>
      <c r="J366" s="8">
        <v>7.7</v>
      </c>
      <c r="K366" s="8">
        <v>27</v>
      </c>
      <c r="L366" s="8">
        <v>13.2</v>
      </c>
      <c r="M366" s="8">
        <f aca="true" t="shared" si="75" ref="M366:M395">AVERAGE(K366:L366)</f>
        <v>20.1</v>
      </c>
      <c r="N366" s="9">
        <v>6.16</v>
      </c>
      <c r="O366" s="8">
        <f>(((E366/772.9)-0.26)*12)/0.51</f>
        <v>9.04297793641975</v>
      </c>
      <c r="P366" s="17">
        <f>((772.9/59)*0.01)*M366/0.7</f>
        <v>3.761571428571429</v>
      </c>
      <c r="R366" s="1"/>
      <c r="S366" s="1"/>
      <c r="T366" s="1"/>
    </row>
    <row r="367" spans="1:20" ht="11.25">
      <c r="A367" s="1">
        <v>246</v>
      </c>
      <c r="B367" s="2">
        <v>2016</v>
      </c>
      <c r="C367" s="2">
        <v>2</v>
      </c>
      <c r="D367" s="2" t="s">
        <v>48</v>
      </c>
      <c r="E367" s="12">
        <v>503</v>
      </c>
      <c r="F367" s="8">
        <v>9.2</v>
      </c>
      <c r="G367" s="8">
        <v>0</v>
      </c>
      <c r="H367" s="12">
        <v>74</v>
      </c>
      <c r="I367" s="8">
        <v>7.3</v>
      </c>
      <c r="J367" s="8">
        <v>7.7</v>
      </c>
      <c r="K367" s="8">
        <v>30.6</v>
      </c>
      <c r="L367" s="8">
        <v>11.8</v>
      </c>
      <c r="M367" s="8">
        <f t="shared" si="75"/>
        <v>21.200000000000003</v>
      </c>
      <c r="N367" s="9">
        <v>3.97</v>
      </c>
      <c r="O367" s="8">
        <f>(((E367/772.9)-0.26)*12)/0.51</f>
        <v>9.195193046813756</v>
      </c>
      <c r="P367" s="17">
        <f>((772.9/59)*0.01)*M367/0.7</f>
        <v>3.9674285714285724</v>
      </c>
      <c r="R367" s="1"/>
      <c r="S367" s="1"/>
      <c r="T367" s="1"/>
    </row>
    <row r="368" spans="1:18" ht="11.25">
      <c r="A368" s="1">
        <v>247</v>
      </c>
      <c r="B368" s="2">
        <v>2016</v>
      </c>
      <c r="C368" s="2">
        <v>3</v>
      </c>
      <c r="D368" s="2" t="s">
        <v>48</v>
      </c>
      <c r="E368" s="12">
        <v>454</v>
      </c>
      <c r="F368" s="8">
        <v>7.7</v>
      </c>
      <c r="G368" s="8">
        <v>0</v>
      </c>
      <c r="H368" s="12">
        <v>79</v>
      </c>
      <c r="I368" s="8">
        <v>6</v>
      </c>
      <c r="J368" s="8">
        <v>8</v>
      </c>
      <c r="K368" s="8">
        <v>27.7</v>
      </c>
      <c r="L368" s="8">
        <v>17.7</v>
      </c>
      <c r="M368" s="8">
        <f t="shared" si="75"/>
        <v>22.7</v>
      </c>
      <c r="N368" s="9">
        <v>4.25</v>
      </c>
      <c r="O368" s="8">
        <f>(((E368/772.9)-0.26)*12)/0.51</f>
        <v>7.70348496495247</v>
      </c>
      <c r="P368" s="17">
        <f aca="true" t="shared" si="76" ref="P368:P395">((772.9/59)*0.01)*M368/0.7</f>
        <v>4.248142857142858</v>
      </c>
      <c r="R368" s="1"/>
    </row>
    <row r="369" spans="1:16" ht="11.25">
      <c r="A369" s="1">
        <v>248</v>
      </c>
      <c r="B369" s="2">
        <v>2016</v>
      </c>
      <c r="C369" s="2">
        <v>4</v>
      </c>
      <c r="D369" s="2" t="s">
        <v>48</v>
      </c>
      <c r="E369" s="12">
        <v>108</v>
      </c>
      <c r="F369" s="8">
        <v>0</v>
      </c>
      <c r="G369" s="8">
        <v>0</v>
      </c>
      <c r="H369" s="12">
        <v>90</v>
      </c>
      <c r="I369" s="8">
        <v>2.9</v>
      </c>
      <c r="J369" s="8">
        <v>4.3</v>
      </c>
      <c r="K369" s="8">
        <v>22</v>
      </c>
      <c r="L369" s="8">
        <v>17</v>
      </c>
      <c r="M369" s="8">
        <f t="shared" si="75"/>
        <v>19.5</v>
      </c>
      <c r="N369" s="9">
        <v>3.65</v>
      </c>
      <c r="O369" s="8">
        <f>(((E369/772.9)-0.26)*12)/0.51</f>
        <v>-2.82980067431294</v>
      </c>
      <c r="P369" s="17">
        <f t="shared" si="76"/>
        <v>3.6492857142857145</v>
      </c>
    </row>
    <row r="370" spans="1:16" ht="11.25">
      <c r="A370" s="1">
        <v>249</v>
      </c>
      <c r="B370" s="2">
        <v>2016</v>
      </c>
      <c r="C370" s="2">
        <v>5</v>
      </c>
      <c r="D370" s="2" t="s">
        <v>48</v>
      </c>
      <c r="E370" s="12">
        <v>395</v>
      </c>
      <c r="F370" s="8">
        <v>7.2</v>
      </c>
      <c r="G370" s="8">
        <v>10.8</v>
      </c>
      <c r="H370" s="12">
        <v>73</v>
      </c>
      <c r="I370" s="8">
        <v>7.4</v>
      </c>
      <c r="J370" s="8">
        <v>5.9</v>
      </c>
      <c r="K370" s="8">
        <v>29.7</v>
      </c>
      <c r="L370" s="8">
        <v>15.3</v>
      </c>
      <c r="M370" s="8">
        <f t="shared" si="75"/>
        <v>22.5</v>
      </c>
      <c r="N370" s="9">
        <v>5.47</v>
      </c>
      <c r="O370" s="8">
        <f>(((E370/772.9)-0.26)*12)/0.51</f>
        <v>5.907346662303166</v>
      </c>
      <c r="P370" s="17">
        <f t="shared" si="76"/>
        <v>4.210714285714286</v>
      </c>
    </row>
    <row r="371" spans="1:16" ht="11.25">
      <c r="A371" s="1">
        <v>250</v>
      </c>
      <c r="B371" s="2">
        <v>2016</v>
      </c>
      <c r="C371" s="2">
        <v>6</v>
      </c>
      <c r="D371" s="2" t="s">
        <v>48</v>
      </c>
      <c r="E371" s="12">
        <v>125</v>
      </c>
      <c r="F371" s="8">
        <v>0</v>
      </c>
      <c r="G371" s="8">
        <v>6.4</v>
      </c>
      <c r="H371" s="12">
        <v>87</v>
      </c>
      <c r="I371" s="8">
        <v>6</v>
      </c>
      <c r="J371" s="8">
        <v>7.9</v>
      </c>
      <c r="K371" s="8">
        <v>22.7</v>
      </c>
      <c r="L371" s="8">
        <v>16.8</v>
      </c>
      <c r="M371" s="8">
        <f t="shared" si="75"/>
        <v>19.75</v>
      </c>
      <c r="N371" s="9">
        <v>3.7</v>
      </c>
      <c r="O371" s="8">
        <f aca="true" t="shared" si="77" ref="O371:O395">(((E371/772.9)-0.26)*12)/0.51</f>
        <v>-2.312269298973309</v>
      </c>
      <c r="P371" s="17">
        <f t="shared" si="76"/>
        <v>3.696071428571429</v>
      </c>
    </row>
    <row r="372" spans="1:16" ht="11.25">
      <c r="A372" s="1">
        <v>251</v>
      </c>
      <c r="B372" s="2">
        <v>2016</v>
      </c>
      <c r="C372" s="2">
        <v>7</v>
      </c>
      <c r="D372" s="2" t="s">
        <v>48</v>
      </c>
      <c r="E372" s="12">
        <v>275</v>
      </c>
      <c r="F372" s="8">
        <v>2.3</v>
      </c>
      <c r="G372" s="8">
        <v>0</v>
      </c>
      <c r="H372" s="12">
        <v>78</v>
      </c>
      <c r="I372" s="8">
        <v>5.2</v>
      </c>
      <c r="J372" s="8">
        <v>8.5</v>
      </c>
      <c r="K372" s="8">
        <v>23.2</v>
      </c>
      <c r="L372" s="8">
        <v>14.6</v>
      </c>
      <c r="M372" s="8">
        <f t="shared" si="75"/>
        <v>18.9</v>
      </c>
      <c r="N372" s="9">
        <v>3.54</v>
      </c>
      <c r="O372" s="8">
        <f t="shared" si="77"/>
        <v>2.254184012846955</v>
      </c>
      <c r="P372" s="17">
        <f t="shared" si="76"/>
        <v>3.537</v>
      </c>
    </row>
    <row r="373" spans="1:20" ht="11.25">
      <c r="A373" s="1">
        <v>252</v>
      </c>
      <c r="B373" s="2">
        <v>2016</v>
      </c>
      <c r="C373" s="2">
        <v>8</v>
      </c>
      <c r="D373" s="2" t="s">
        <v>48</v>
      </c>
      <c r="E373" s="12">
        <v>517</v>
      </c>
      <c r="F373" s="8">
        <v>9.8</v>
      </c>
      <c r="G373" s="8">
        <v>0</v>
      </c>
      <c r="H373" s="12">
        <v>63</v>
      </c>
      <c r="I373" s="8">
        <v>4.8</v>
      </c>
      <c r="J373" s="8">
        <v>6</v>
      </c>
      <c r="K373" s="8">
        <v>25.7</v>
      </c>
      <c r="L373" s="8">
        <v>9.7</v>
      </c>
      <c r="M373" s="8">
        <f t="shared" si="75"/>
        <v>17.7</v>
      </c>
      <c r="N373" s="9">
        <v>6.1</v>
      </c>
      <c r="O373" s="8">
        <f t="shared" si="77"/>
        <v>9.621395355916981</v>
      </c>
      <c r="P373" s="17">
        <f t="shared" si="76"/>
        <v>3.3124285714285717</v>
      </c>
      <c r="S373" s="1"/>
      <c r="T373" s="1"/>
    </row>
    <row r="374" spans="1:20" ht="11.25">
      <c r="A374" s="1">
        <v>253</v>
      </c>
      <c r="B374" s="2">
        <v>2016</v>
      </c>
      <c r="C374" s="2">
        <v>9</v>
      </c>
      <c r="D374" s="2" t="s">
        <v>48</v>
      </c>
      <c r="E374" s="12">
        <v>501</v>
      </c>
      <c r="F374" s="8">
        <v>9.1</v>
      </c>
      <c r="G374" s="8">
        <v>0</v>
      </c>
      <c r="H374" s="12">
        <v>71</v>
      </c>
      <c r="I374" s="8">
        <v>6.2</v>
      </c>
      <c r="J374" s="8">
        <v>8.4</v>
      </c>
      <c r="K374" s="8">
        <v>28.3</v>
      </c>
      <c r="L374" s="8">
        <v>12.1</v>
      </c>
      <c r="M374" s="8">
        <f t="shared" si="75"/>
        <v>20.2</v>
      </c>
      <c r="N374" s="9">
        <v>3.78</v>
      </c>
      <c r="O374" s="8">
        <f t="shared" si="77"/>
        <v>9.134307002656152</v>
      </c>
      <c r="P374" s="17">
        <f t="shared" si="76"/>
        <v>3.7802857142857142</v>
      </c>
      <c r="R374" s="1"/>
      <c r="S374" s="1"/>
      <c r="T374" s="1"/>
    </row>
    <row r="375" spans="1:18" ht="11.25">
      <c r="A375" s="1">
        <v>254</v>
      </c>
      <c r="B375" s="2">
        <v>2016</v>
      </c>
      <c r="C375" s="2">
        <v>10</v>
      </c>
      <c r="D375" s="2" t="s">
        <v>48</v>
      </c>
      <c r="E375" s="12">
        <v>478</v>
      </c>
      <c r="F375" s="8">
        <v>8.4</v>
      </c>
      <c r="G375" s="8">
        <v>0</v>
      </c>
      <c r="H375" s="12">
        <v>73</v>
      </c>
      <c r="I375" s="8">
        <v>6.5</v>
      </c>
      <c r="J375" s="8">
        <v>6.8</v>
      </c>
      <c r="K375" s="8">
        <v>31.4</v>
      </c>
      <c r="L375" s="8">
        <v>12.1</v>
      </c>
      <c r="M375" s="8">
        <f t="shared" si="75"/>
        <v>21.75</v>
      </c>
      <c r="N375" s="9">
        <v>4.07</v>
      </c>
      <c r="O375" s="10">
        <f t="shared" si="77"/>
        <v>8.434117494843713</v>
      </c>
      <c r="P375" s="17">
        <f t="shared" si="76"/>
        <v>4.0703571428571435</v>
      </c>
      <c r="R375" s="1"/>
    </row>
    <row r="376" spans="1:16" ht="11.25">
      <c r="A376" s="1">
        <v>255</v>
      </c>
      <c r="B376" s="2">
        <v>2016</v>
      </c>
      <c r="C376" s="2">
        <v>11</v>
      </c>
      <c r="D376" s="2" t="s">
        <v>48</v>
      </c>
      <c r="E376" s="12">
        <v>472</v>
      </c>
      <c r="F376" s="8">
        <v>8.3</v>
      </c>
      <c r="G376" s="8">
        <v>0</v>
      </c>
      <c r="H376" s="12">
        <v>66</v>
      </c>
      <c r="I376" s="8">
        <v>4.7</v>
      </c>
      <c r="J376" s="8">
        <v>5.1</v>
      </c>
      <c r="K376" s="8">
        <v>32.3</v>
      </c>
      <c r="L376" s="8">
        <v>14.2</v>
      </c>
      <c r="M376" s="8">
        <f t="shared" si="75"/>
        <v>23.25</v>
      </c>
      <c r="N376" s="9">
        <v>4.35</v>
      </c>
      <c r="O376" s="10">
        <f t="shared" si="77"/>
        <v>8.251459362370904</v>
      </c>
      <c r="P376" s="17">
        <f t="shared" si="76"/>
        <v>4.351071428571429</v>
      </c>
    </row>
    <row r="377" spans="1:16" ht="11.25">
      <c r="A377" s="1">
        <v>256</v>
      </c>
      <c r="B377" s="2">
        <v>2016</v>
      </c>
      <c r="C377" s="2">
        <v>12</v>
      </c>
      <c r="D377" s="2" t="s">
        <v>48</v>
      </c>
      <c r="E377" s="12">
        <v>465</v>
      </c>
      <c r="F377" s="8">
        <v>10.4</v>
      </c>
      <c r="G377" s="8">
        <v>0</v>
      </c>
      <c r="H377" s="12">
        <v>51</v>
      </c>
      <c r="I377" s="8">
        <v>4.8</v>
      </c>
      <c r="J377" s="8">
        <v>6.3</v>
      </c>
      <c r="K377" s="8">
        <v>33.5</v>
      </c>
      <c r="L377" s="8">
        <v>15.5</v>
      </c>
      <c r="M377" s="8">
        <f t="shared" si="75"/>
        <v>24.5</v>
      </c>
      <c r="N377" s="9">
        <v>9.6</v>
      </c>
      <c r="O377" s="10">
        <f t="shared" si="77"/>
        <v>8.038358207819291</v>
      </c>
      <c r="P377" s="17">
        <f t="shared" si="76"/>
        <v>4.585000000000001</v>
      </c>
    </row>
    <row r="378" spans="1:20" ht="11.25">
      <c r="A378" s="1">
        <v>257</v>
      </c>
      <c r="B378" s="2">
        <v>2016</v>
      </c>
      <c r="C378" s="2">
        <v>13</v>
      </c>
      <c r="D378" s="2" t="s">
        <v>48</v>
      </c>
      <c r="E378" s="12">
        <v>404</v>
      </c>
      <c r="F378" s="8">
        <v>6.8</v>
      </c>
      <c r="G378" s="8">
        <v>0</v>
      </c>
      <c r="H378" s="12">
        <v>39</v>
      </c>
      <c r="I378" s="8">
        <v>16.1</v>
      </c>
      <c r="J378" s="8">
        <v>10.4</v>
      </c>
      <c r="K378" s="8">
        <v>34</v>
      </c>
      <c r="L378" s="8">
        <v>18.4</v>
      </c>
      <c r="M378" s="8">
        <f t="shared" si="75"/>
        <v>26.2</v>
      </c>
      <c r="N378" s="9">
        <v>10.17</v>
      </c>
      <c r="O378" s="10">
        <f t="shared" si="77"/>
        <v>6.181333861012384</v>
      </c>
      <c r="P378" s="17">
        <f t="shared" si="76"/>
        <v>4.903142857142857</v>
      </c>
      <c r="S378" s="1"/>
      <c r="T378" s="1"/>
    </row>
    <row r="379" spans="1:20" ht="11.25">
      <c r="A379" s="1">
        <v>258</v>
      </c>
      <c r="B379" s="2">
        <v>2016</v>
      </c>
      <c r="C379" s="2">
        <v>14</v>
      </c>
      <c r="D379" s="2" t="s">
        <v>48</v>
      </c>
      <c r="E379" s="12">
        <v>244</v>
      </c>
      <c r="F379" s="8">
        <v>4</v>
      </c>
      <c r="G379" s="8">
        <v>0</v>
      </c>
      <c r="H379" s="12">
        <v>55</v>
      </c>
      <c r="I379" s="8">
        <v>6.8</v>
      </c>
      <c r="J379" s="8">
        <v>8.2</v>
      </c>
      <c r="K379" s="8">
        <v>33.9</v>
      </c>
      <c r="L379" s="8">
        <v>18.7</v>
      </c>
      <c r="M379" s="8">
        <f t="shared" si="75"/>
        <v>26.299999999999997</v>
      </c>
      <c r="N379" s="9">
        <v>6.93</v>
      </c>
      <c r="O379" s="10">
        <f t="shared" si="77"/>
        <v>1.310450328404101</v>
      </c>
      <c r="P379" s="17">
        <f t="shared" si="76"/>
        <v>4.921857142857142</v>
      </c>
      <c r="R379" s="1"/>
      <c r="S379" s="1"/>
      <c r="T379" s="1"/>
    </row>
    <row r="380" spans="1:20" ht="11.25">
      <c r="A380" s="1">
        <v>259</v>
      </c>
      <c r="B380" s="2">
        <v>2016</v>
      </c>
      <c r="C380" s="2">
        <v>15</v>
      </c>
      <c r="D380" s="2" t="s">
        <v>48</v>
      </c>
      <c r="E380" s="12">
        <v>520</v>
      </c>
      <c r="F380" s="8">
        <v>10.4</v>
      </c>
      <c r="G380" s="8">
        <v>0</v>
      </c>
      <c r="H380" s="12">
        <v>51</v>
      </c>
      <c r="I380" s="8">
        <v>5.6</v>
      </c>
      <c r="J380" s="8">
        <v>7.9</v>
      </c>
      <c r="K380" s="8">
        <v>28.3</v>
      </c>
      <c r="L380" s="8">
        <v>15.2</v>
      </c>
      <c r="M380" s="8">
        <f t="shared" si="75"/>
        <v>21.75</v>
      </c>
      <c r="N380" s="9">
        <v>9.28</v>
      </c>
      <c r="O380" s="10">
        <f t="shared" si="77"/>
        <v>9.712724422153386</v>
      </c>
      <c r="P380" s="17">
        <f t="shared" si="76"/>
        <v>4.0703571428571435</v>
      </c>
      <c r="R380" s="1"/>
      <c r="S380" s="1"/>
      <c r="T380" s="1"/>
    </row>
    <row r="381" spans="1:20" ht="11.25">
      <c r="A381" s="1">
        <v>260</v>
      </c>
      <c r="B381" s="2">
        <v>2016</v>
      </c>
      <c r="C381" s="2">
        <v>16</v>
      </c>
      <c r="D381" s="2" t="s">
        <v>48</v>
      </c>
      <c r="E381" s="12">
        <v>482</v>
      </c>
      <c r="F381" s="8">
        <v>8.6</v>
      </c>
      <c r="G381" s="8">
        <v>0</v>
      </c>
      <c r="H381" s="12">
        <v>70</v>
      </c>
      <c r="I381" s="8">
        <v>10.6</v>
      </c>
      <c r="J381" s="8">
        <v>9.9</v>
      </c>
      <c r="K381" s="8">
        <v>27.5</v>
      </c>
      <c r="L381" s="8">
        <v>12.2</v>
      </c>
      <c r="M381" s="8">
        <f t="shared" si="75"/>
        <v>19.85</v>
      </c>
      <c r="N381" s="9">
        <v>3.71</v>
      </c>
      <c r="O381" s="10">
        <f t="shared" si="77"/>
        <v>8.55588958315892</v>
      </c>
      <c r="P381" s="17">
        <f t="shared" si="76"/>
        <v>3.7147857142857146</v>
      </c>
      <c r="R381" s="1"/>
      <c r="S381" s="1"/>
      <c r="T381" s="1"/>
    </row>
    <row r="382" spans="1:18" ht="11.25">
      <c r="A382" s="1">
        <v>261</v>
      </c>
      <c r="B382" s="2">
        <v>2016</v>
      </c>
      <c r="C382" s="2">
        <v>17</v>
      </c>
      <c r="D382" s="2" t="s">
        <v>48</v>
      </c>
      <c r="E382" s="12">
        <v>518</v>
      </c>
      <c r="F382" s="8">
        <v>9.7</v>
      </c>
      <c r="G382" s="8">
        <v>0</v>
      </c>
      <c r="H382" s="12">
        <v>68</v>
      </c>
      <c r="I382" s="8">
        <v>5.2</v>
      </c>
      <c r="J382" s="8">
        <v>6</v>
      </c>
      <c r="K382" s="8">
        <v>31.6</v>
      </c>
      <c r="L382" s="8">
        <v>13.8</v>
      </c>
      <c r="M382" s="8">
        <f t="shared" si="75"/>
        <v>22.700000000000003</v>
      </c>
      <c r="N382" s="9">
        <v>4.25</v>
      </c>
      <c r="O382" s="10">
        <f t="shared" si="77"/>
        <v>9.651838377995785</v>
      </c>
      <c r="P382" s="17">
        <f t="shared" si="76"/>
        <v>4.248142857142858</v>
      </c>
      <c r="R382" s="1"/>
    </row>
    <row r="383" spans="1:16" ht="11.25">
      <c r="A383" s="1">
        <v>262</v>
      </c>
      <c r="B383" s="2">
        <v>2016</v>
      </c>
      <c r="C383" s="2">
        <v>18</v>
      </c>
      <c r="D383" s="2" t="s">
        <v>48</v>
      </c>
      <c r="E383" s="12">
        <v>519</v>
      </c>
      <c r="F383" s="8">
        <v>9.7</v>
      </c>
      <c r="G383" s="8">
        <v>1.8</v>
      </c>
      <c r="H383" s="12">
        <v>71</v>
      </c>
      <c r="I383" s="8">
        <v>20.7</v>
      </c>
      <c r="J383" s="8">
        <v>9.1</v>
      </c>
      <c r="K383" s="8">
        <v>35.4</v>
      </c>
      <c r="L383" s="8">
        <v>16.9</v>
      </c>
      <c r="M383" s="8">
        <f t="shared" si="75"/>
        <v>26.15</v>
      </c>
      <c r="N383" s="9">
        <v>4.89</v>
      </c>
      <c r="O383" s="10">
        <f t="shared" si="77"/>
        <v>9.682281400074585</v>
      </c>
      <c r="P383" s="17">
        <f t="shared" si="76"/>
        <v>4.893785714285714</v>
      </c>
    </row>
    <row r="384" spans="1:16" ht="11.25">
      <c r="A384" s="1">
        <v>263</v>
      </c>
      <c r="B384" s="2">
        <v>2016</v>
      </c>
      <c r="C384" s="2">
        <v>19</v>
      </c>
      <c r="D384" s="2" t="s">
        <v>48</v>
      </c>
      <c r="E384" s="12">
        <v>423</v>
      </c>
      <c r="F384" s="8">
        <v>7.2</v>
      </c>
      <c r="G384" s="8">
        <v>0</v>
      </c>
      <c r="H384" s="12">
        <v>68</v>
      </c>
      <c r="I384" s="8">
        <v>13.2</v>
      </c>
      <c r="J384" s="8">
        <v>7.9</v>
      </c>
      <c r="K384" s="8">
        <v>32</v>
      </c>
      <c r="L384" s="8">
        <v>16</v>
      </c>
      <c r="M384" s="8">
        <f t="shared" si="75"/>
        <v>24</v>
      </c>
      <c r="N384" s="9">
        <v>8.08</v>
      </c>
      <c r="O384" s="10">
        <f t="shared" si="77"/>
        <v>6.759751280509616</v>
      </c>
      <c r="P384" s="17">
        <f t="shared" si="76"/>
        <v>4.491428571428572</v>
      </c>
    </row>
    <row r="385" spans="1:20" ht="11.25">
      <c r="A385" s="1">
        <v>264</v>
      </c>
      <c r="B385" s="2">
        <v>2016</v>
      </c>
      <c r="C385" s="2">
        <v>20</v>
      </c>
      <c r="D385" s="2" t="s">
        <v>48</v>
      </c>
      <c r="E385" s="12">
        <v>358</v>
      </c>
      <c r="F385" s="8">
        <v>5.1</v>
      </c>
      <c r="G385" s="8">
        <v>0</v>
      </c>
      <c r="H385" s="12">
        <v>70</v>
      </c>
      <c r="I385" s="8">
        <v>11</v>
      </c>
      <c r="J385" s="8">
        <v>12.7</v>
      </c>
      <c r="K385" s="8">
        <v>32</v>
      </c>
      <c r="L385" s="8">
        <v>16.8</v>
      </c>
      <c r="M385" s="8">
        <f t="shared" si="75"/>
        <v>24.4</v>
      </c>
      <c r="N385" s="9">
        <v>6.22</v>
      </c>
      <c r="O385" s="10">
        <f t="shared" si="77"/>
        <v>4.780954845387501</v>
      </c>
      <c r="P385" s="17">
        <f t="shared" si="76"/>
        <v>4.566285714285715</v>
      </c>
      <c r="S385" s="1"/>
      <c r="T385" s="1"/>
    </row>
    <row r="386" spans="1:20" ht="11.25">
      <c r="A386" s="1">
        <v>265</v>
      </c>
      <c r="B386" s="2">
        <v>2016</v>
      </c>
      <c r="C386" s="2">
        <v>21</v>
      </c>
      <c r="D386" s="2" t="s">
        <v>48</v>
      </c>
      <c r="E386" s="12">
        <v>564</v>
      </c>
      <c r="F386" s="8">
        <v>10.7</v>
      </c>
      <c r="G386" s="8">
        <v>0</v>
      </c>
      <c r="H386" s="12">
        <v>63</v>
      </c>
      <c r="I386" s="8">
        <v>12.2</v>
      </c>
      <c r="J386" s="8">
        <v>18.6</v>
      </c>
      <c r="K386" s="8">
        <v>24.6</v>
      </c>
      <c r="L386" s="8">
        <v>9.7</v>
      </c>
      <c r="M386" s="8">
        <f t="shared" si="75"/>
        <v>17.15</v>
      </c>
      <c r="N386" s="9">
        <v>8.4</v>
      </c>
      <c r="O386" s="10">
        <f t="shared" si="77"/>
        <v>11.052217393620666</v>
      </c>
      <c r="P386" s="17">
        <f t="shared" si="76"/>
        <v>3.2095</v>
      </c>
      <c r="R386" s="1"/>
      <c r="S386" s="1"/>
      <c r="T386" s="1"/>
    </row>
    <row r="387" spans="1:20" ht="11.25">
      <c r="A387" s="1">
        <v>266</v>
      </c>
      <c r="B387" s="2">
        <v>2016</v>
      </c>
      <c r="C387" s="2">
        <v>22</v>
      </c>
      <c r="D387" s="2" t="s">
        <v>48</v>
      </c>
      <c r="E387" s="12">
        <v>562</v>
      </c>
      <c r="F387" s="8">
        <v>10.5</v>
      </c>
      <c r="G387" s="8">
        <v>0</v>
      </c>
      <c r="H387" s="12">
        <v>62</v>
      </c>
      <c r="I387" s="8">
        <v>8.8</v>
      </c>
      <c r="J387" s="8">
        <v>11</v>
      </c>
      <c r="K387" s="8">
        <v>28.7</v>
      </c>
      <c r="L387" s="8">
        <v>12.6</v>
      </c>
      <c r="M387" s="8">
        <f t="shared" si="75"/>
        <v>20.65</v>
      </c>
      <c r="N387" s="9">
        <v>8.6</v>
      </c>
      <c r="O387" s="10">
        <f t="shared" si="77"/>
        <v>10.991331349463062</v>
      </c>
      <c r="P387" s="17">
        <f t="shared" si="76"/>
        <v>3.8645</v>
      </c>
      <c r="R387" s="1"/>
      <c r="S387" s="1"/>
      <c r="T387" s="1"/>
    </row>
    <row r="388" spans="1:20" ht="11.25">
      <c r="A388" s="1">
        <v>267</v>
      </c>
      <c r="B388" s="2">
        <v>2016</v>
      </c>
      <c r="C388" s="2">
        <v>23</v>
      </c>
      <c r="D388" s="2" t="s">
        <v>48</v>
      </c>
      <c r="E388" s="12">
        <v>607</v>
      </c>
      <c r="F388" s="8">
        <v>12</v>
      </c>
      <c r="G388" s="8">
        <v>0</v>
      </c>
      <c r="H388" s="25">
        <v>64</v>
      </c>
      <c r="I388" s="8">
        <v>10</v>
      </c>
      <c r="J388" s="8">
        <v>7.5</v>
      </c>
      <c r="K388" s="8">
        <v>31.9</v>
      </c>
      <c r="L388" s="8">
        <v>11.7</v>
      </c>
      <c r="M388" s="8">
        <f t="shared" si="75"/>
        <v>21.799999999999997</v>
      </c>
      <c r="N388" s="9">
        <v>4.08</v>
      </c>
      <c r="O388" s="10">
        <f t="shared" si="77"/>
        <v>12.361267343009139</v>
      </c>
      <c r="P388" s="17">
        <f t="shared" si="76"/>
        <v>4.079714285714286</v>
      </c>
      <c r="R388" s="1"/>
      <c r="S388" s="1"/>
      <c r="T388" s="1"/>
    </row>
    <row r="389" spans="1:18" ht="11.25">
      <c r="A389" s="1">
        <v>268</v>
      </c>
      <c r="B389" s="2">
        <v>2016</v>
      </c>
      <c r="C389" s="2">
        <v>24</v>
      </c>
      <c r="D389" s="2" t="s">
        <v>48</v>
      </c>
      <c r="E389" s="12">
        <v>613</v>
      </c>
      <c r="F389" s="8">
        <v>12</v>
      </c>
      <c r="G389" s="8">
        <v>0</v>
      </c>
      <c r="H389" s="12">
        <v>66</v>
      </c>
      <c r="I389" s="8">
        <v>9.2</v>
      </c>
      <c r="J389" s="8">
        <v>10.7</v>
      </c>
      <c r="K389" s="8">
        <v>29.8</v>
      </c>
      <c r="L389" s="8">
        <v>15.1</v>
      </c>
      <c r="M389" s="8">
        <f t="shared" si="75"/>
        <v>22.45</v>
      </c>
      <c r="N389" s="9">
        <v>4.2</v>
      </c>
      <c r="O389" s="10">
        <f t="shared" si="77"/>
        <v>12.54392547548195</v>
      </c>
      <c r="P389" s="17">
        <f t="shared" si="76"/>
        <v>4.201357142857143</v>
      </c>
      <c r="R389" s="1"/>
    </row>
    <row r="390" spans="1:16" ht="11.25">
      <c r="A390" s="1">
        <v>269</v>
      </c>
      <c r="B390" s="2">
        <v>2016</v>
      </c>
      <c r="C390" s="2">
        <v>25</v>
      </c>
      <c r="D390" s="2" t="s">
        <v>48</v>
      </c>
      <c r="E390" s="12">
        <v>356</v>
      </c>
      <c r="F390" s="8">
        <v>4.7</v>
      </c>
      <c r="G390" s="8">
        <v>0</v>
      </c>
      <c r="H390" s="12">
        <v>74</v>
      </c>
      <c r="I390" s="8">
        <v>10.9</v>
      </c>
      <c r="J390" s="8">
        <v>12.1</v>
      </c>
      <c r="K390" s="8">
        <v>24.2</v>
      </c>
      <c r="L390" s="8">
        <v>13.1</v>
      </c>
      <c r="M390" s="8">
        <f t="shared" si="75"/>
        <v>18.65</v>
      </c>
      <c r="N390" s="9">
        <v>3.49</v>
      </c>
      <c r="O390" s="10">
        <f t="shared" si="77"/>
        <v>4.720068801229898</v>
      </c>
      <c r="P390" s="17">
        <f t="shared" si="76"/>
        <v>3.4902142857142855</v>
      </c>
    </row>
    <row r="391" spans="1:16" ht="11.25">
      <c r="A391" s="1">
        <v>270</v>
      </c>
      <c r="B391" s="2">
        <v>2016</v>
      </c>
      <c r="C391" s="2">
        <v>26</v>
      </c>
      <c r="D391" s="2" t="s">
        <v>48</v>
      </c>
      <c r="E391" s="12">
        <v>574</v>
      </c>
      <c r="F391" s="8">
        <v>10.2</v>
      </c>
      <c r="G391" s="8">
        <v>0</v>
      </c>
      <c r="H391" s="12">
        <v>64</v>
      </c>
      <c r="I391" s="8">
        <v>5</v>
      </c>
      <c r="J391" s="8">
        <v>10.7</v>
      </c>
      <c r="K391" s="8">
        <v>27.2</v>
      </c>
      <c r="L391" s="8">
        <v>12.1</v>
      </c>
      <c r="M391" s="8">
        <f t="shared" si="75"/>
        <v>19.65</v>
      </c>
      <c r="N391" s="9">
        <v>10.6</v>
      </c>
      <c r="O391" s="10">
        <f t="shared" si="77"/>
        <v>11.356647614408681</v>
      </c>
      <c r="P391" s="17">
        <f t="shared" si="76"/>
        <v>3.677357142857143</v>
      </c>
    </row>
    <row r="392" spans="1:20" ht="11.25">
      <c r="A392" s="1">
        <v>271</v>
      </c>
      <c r="B392" s="2">
        <v>2016</v>
      </c>
      <c r="C392" s="2">
        <v>27</v>
      </c>
      <c r="D392" s="2" t="s">
        <v>48</v>
      </c>
      <c r="E392" s="12">
        <v>576</v>
      </c>
      <c r="F392" s="8">
        <v>10.4</v>
      </c>
      <c r="G392" s="8">
        <v>0</v>
      </c>
      <c r="H392" s="12">
        <v>61</v>
      </c>
      <c r="I392" s="8">
        <v>9.2</v>
      </c>
      <c r="J392" s="8">
        <v>9.9</v>
      </c>
      <c r="K392" s="8">
        <v>29</v>
      </c>
      <c r="L392" s="8">
        <v>9.7</v>
      </c>
      <c r="M392" s="8">
        <f t="shared" si="75"/>
        <v>19.35</v>
      </c>
      <c r="N392" s="9">
        <v>9.34</v>
      </c>
      <c r="O392" s="10">
        <f t="shared" si="77"/>
        <v>11.417533658566287</v>
      </c>
      <c r="P392" s="17">
        <f t="shared" si="76"/>
        <v>3.6212142857142866</v>
      </c>
      <c r="S392" s="1"/>
      <c r="T392" s="1"/>
    </row>
    <row r="393" spans="1:19" ht="11.25">
      <c r="A393" s="1">
        <v>272</v>
      </c>
      <c r="B393" s="2">
        <v>2016</v>
      </c>
      <c r="C393" s="2">
        <v>28</v>
      </c>
      <c r="D393" s="2" t="s">
        <v>48</v>
      </c>
      <c r="E393" s="12">
        <v>522</v>
      </c>
      <c r="F393" s="8">
        <v>10.6</v>
      </c>
      <c r="G393" s="8">
        <v>0</v>
      </c>
      <c r="H393" s="12">
        <v>62</v>
      </c>
      <c r="I393" s="8">
        <v>7.2</v>
      </c>
      <c r="J393" s="8">
        <v>7.4</v>
      </c>
      <c r="K393" s="8">
        <v>31</v>
      </c>
      <c r="L393" s="8">
        <v>9.8</v>
      </c>
      <c r="M393" s="8">
        <f t="shared" si="75"/>
        <v>20.4</v>
      </c>
      <c r="N393" s="9">
        <v>8.78</v>
      </c>
      <c r="O393" s="10">
        <f t="shared" si="77"/>
        <v>9.773610466310991</v>
      </c>
      <c r="P393" s="17">
        <f t="shared" si="76"/>
        <v>3.817714285714286</v>
      </c>
      <c r="R393" s="1"/>
      <c r="S393" s="1"/>
    </row>
    <row r="394" spans="1:20" ht="11.25">
      <c r="A394" s="1">
        <v>273</v>
      </c>
      <c r="B394" s="2">
        <v>2016</v>
      </c>
      <c r="C394" s="2">
        <v>29</v>
      </c>
      <c r="D394" s="2" t="s">
        <v>48</v>
      </c>
      <c r="E394" s="12">
        <v>552</v>
      </c>
      <c r="F394" s="8">
        <v>10.8</v>
      </c>
      <c r="G394" s="8">
        <v>0</v>
      </c>
      <c r="H394" s="12">
        <v>58</v>
      </c>
      <c r="I394" s="8">
        <v>11</v>
      </c>
      <c r="J394" s="8">
        <v>8.6</v>
      </c>
      <c r="K394" s="8">
        <v>32.1</v>
      </c>
      <c r="L394" s="8">
        <v>13.8</v>
      </c>
      <c r="M394" s="8">
        <f t="shared" si="75"/>
        <v>22.950000000000003</v>
      </c>
      <c r="N394" s="9">
        <v>11.48</v>
      </c>
      <c r="O394" s="10">
        <f t="shared" si="77"/>
        <v>10.686901128675043</v>
      </c>
      <c r="P394" s="17">
        <f t="shared" si="76"/>
        <v>4.2949285714285725</v>
      </c>
      <c r="R394" s="1"/>
      <c r="S394" s="1"/>
      <c r="T394" s="1"/>
    </row>
    <row r="395" spans="1:20" ht="11.25">
      <c r="A395" s="1">
        <v>274</v>
      </c>
      <c r="B395" s="2">
        <v>2016</v>
      </c>
      <c r="C395" s="2">
        <v>30</v>
      </c>
      <c r="D395" s="2" t="s">
        <v>48</v>
      </c>
      <c r="E395" s="12">
        <v>618</v>
      </c>
      <c r="F395" s="8">
        <v>12</v>
      </c>
      <c r="G395" s="8">
        <v>0</v>
      </c>
      <c r="H395" s="12">
        <v>62</v>
      </c>
      <c r="I395" s="8">
        <v>11.7</v>
      </c>
      <c r="J395" s="8">
        <v>11.4</v>
      </c>
      <c r="K395" s="8">
        <v>30.6</v>
      </c>
      <c r="L395" s="8">
        <v>13</v>
      </c>
      <c r="M395" s="8">
        <f t="shared" si="75"/>
        <v>21.8</v>
      </c>
      <c r="N395" s="9">
        <v>4.08</v>
      </c>
      <c r="O395" s="10">
        <f t="shared" si="77"/>
        <v>12.696140585875959</v>
      </c>
      <c r="P395" s="17">
        <f t="shared" si="76"/>
        <v>4.079714285714286</v>
      </c>
      <c r="R395" s="1"/>
      <c r="S395" s="1"/>
      <c r="T395" s="1"/>
    </row>
    <row r="396" spans="10:15" ht="11.25">
      <c r="J396" s="8"/>
      <c r="M396" s="8" t="s">
        <v>13</v>
      </c>
      <c r="O396" s="10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78" ref="E398:N398">AVERAGE(E366:E396)</f>
        <v>460.1</v>
      </c>
      <c r="F398" s="16">
        <f t="shared" si="78"/>
        <v>8.27</v>
      </c>
      <c r="G398" s="16">
        <f t="shared" si="78"/>
        <v>0.6333333333333334</v>
      </c>
      <c r="H398" s="16">
        <f t="shared" si="78"/>
        <v>66.83333333333333</v>
      </c>
      <c r="I398" s="16">
        <f t="shared" si="78"/>
        <v>8.546666666666663</v>
      </c>
      <c r="J398" s="16">
        <f t="shared" si="78"/>
        <v>8.753333333333332</v>
      </c>
      <c r="K398" s="16">
        <f t="shared" si="78"/>
        <v>29.263333333333335</v>
      </c>
      <c r="L398" s="16">
        <f t="shared" si="78"/>
        <v>13.953333333333335</v>
      </c>
      <c r="M398" s="16">
        <f t="shared" si="78"/>
        <v>21.60833333333333</v>
      </c>
      <c r="N398" s="16">
        <f t="shared" si="78"/>
        <v>6.174000000000001</v>
      </c>
      <c r="O398" s="17"/>
    </row>
    <row r="399" spans="1:14" ht="11.25">
      <c r="A399" s="1" t="s">
        <v>33</v>
      </c>
      <c r="E399" s="12">
        <f aca="true" t="shared" si="79" ref="E399:N399">SUM(E366:E396)</f>
        <v>13803</v>
      </c>
      <c r="F399" s="8">
        <f t="shared" si="79"/>
        <v>248.09999999999997</v>
      </c>
      <c r="G399" s="8">
        <f t="shared" si="79"/>
        <v>19.000000000000004</v>
      </c>
      <c r="H399" s="12">
        <f t="shared" si="79"/>
        <v>2005</v>
      </c>
      <c r="I399" s="8">
        <f t="shared" si="79"/>
        <v>256.3999999999999</v>
      </c>
      <c r="J399" s="8">
        <f t="shared" si="79"/>
        <v>262.59999999999997</v>
      </c>
      <c r="K399" s="8">
        <f t="shared" si="79"/>
        <v>877.9000000000001</v>
      </c>
      <c r="L399" s="8">
        <f t="shared" si="79"/>
        <v>418.6</v>
      </c>
      <c r="M399" s="8">
        <f t="shared" si="79"/>
        <v>648.2499999999999</v>
      </c>
      <c r="N399" s="9">
        <f t="shared" si="79"/>
        <v>185.22000000000003</v>
      </c>
    </row>
    <row r="400" spans="1:14" ht="11.25">
      <c r="A400" s="1" t="s">
        <v>34</v>
      </c>
      <c r="E400" s="12">
        <f aca="true" t="shared" si="80" ref="E400:N400">STDEVP(E366:E396)</f>
        <v>128.66010777755992</v>
      </c>
      <c r="F400" s="8">
        <f t="shared" si="80"/>
        <v>3.226158706573502</v>
      </c>
      <c r="G400" s="8">
        <f t="shared" si="80"/>
        <v>2.2271556349348876</v>
      </c>
      <c r="H400" s="12">
        <f t="shared" si="80"/>
        <v>10.204846343227755</v>
      </c>
      <c r="I400" s="8">
        <f t="shared" si="80"/>
        <v>3.7686189630803653</v>
      </c>
      <c r="J400" s="8">
        <f t="shared" si="80"/>
        <v>2.7327316410914277</v>
      </c>
      <c r="K400" s="8">
        <f t="shared" si="80"/>
        <v>3.4913687223716954</v>
      </c>
      <c r="L400" s="8">
        <f t="shared" si="80"/>
        <v>2.5881439080717423</v>
      </c>
      <c r="M400" s="8">
        <f t="shared" si="80"/>
        <v>2.394858497327643</v>
      </c>
      <c r="N400" s="9">
        <f t="shared" si="80"/>
        <v>2.5180979594394937</v>
      </c>
    </row>
    <row r="401" spans="1:14" ht="11.25">
      <c r="A401" s="1" t="s">
        <v>35</v>
      </c>
      <c r="E401" s="12">
        <f aca="true" t="shared" si="81" ref="E401:N401">VARP(E366:E396)</f>
        <v>16553.423333333332</v>
      </c>
      <c r="F401" s="8">
        <f t="shared" si="81"/>
        <v>10.40810000000001</v>
      </c>
      <c r="G401" s="8">
        <f t="shared" si="81"/>
        <v>4.960222222222223</v>
      </c>
      <c r="H401" s="12">
        <f t="shared" si="81"/>
        <v>104.13888888888889</v>
      </c>
      <c r="I401" s="8">
        <f t="shared" si="81"/>
        <v>14.202488888888928</v>
      </c>
      <c r="J401" s="8">
        <f t="shared" si="81"/>
        <v>7.467822222222248</v>
      </c>
      <c r="K401" s="8">
        <f t="shared" si="81"/>
        <v>12.189655555555364</v>
      </c>
      <c r="L401" s="8">
        <f t="shared" si="81"/>
        <v>6.698488888888872</v>
      </c>
      <c r="M401" s="8">
        <f t="shared" si="81"/>
        <v>5.735347222222416</v>
      </c>
      <c r="N401" s="9">
        <f t="shared" si="81"/>
        <v>6.340817333333342</v>
      </c>
    </row>
    <row r="402" spans="1:14" ht="11.25">
      <c r="A402" s="1" t="s">
        <v>36</v>
      </c>
      <c r="E402" s="12">
        <f aca="true" t="shared" si="82" ref="E402:N402">MAX(E366:E396)</f>
        <v>618</v>
      </c>
      <c r="F402" s="8">
        <f t="shared" si="82"/>
        <v>12</v>
      </c>
      <c r="G402" s="8">
        <f t="shared" si="82"/>
        <v>10.8</v>
      </c>
      <c r="H402" s="12">
        <f t="shared" si="82"/>
        <v>90</v>
      </c>
      <c r="I402" s="8">
        <f t="shared" si="82"/>
        <v>20.7</v>
      </c>
      <c r="J402" s="8">
        <f t="shared" si="82"/>
        <v>18.6</v>
      </c>
      <c r="K402" s="8">
        <f t="shared" si="82"/>
        <v>35.4</v>
      </c>
      <c r="L402" s="8">
        <f t="shared" si="82"/>
        <v>18.7</v>
      </c>
      <c r="M402" s="8">
        <f t="shared" si="82"/>
        <v>26.299999999999997</v>
      </c>
      <c r="N402" s="9">
        <f t="shared" si="82"/>
        <v>11.48</v>
      </c>
    </row>
    <row r="403" spans="1:14" ht="11.25">
      <c r="A403" s="1" t="s">
        <v>37</v>
      </c>
      <c r="E403" s="12">
        <f aca="true" t="shared" si="83" ref="E403:N403">MIN(E366:E396)</f>
        <v>108</v>
      </c>
      <c r="F403" s="8">
        <f t="shared" si="83"/>
        <v>0</v>
      </c>
      <c r="G403" s="8">
        <f t="shared" si="83"/>
        <v>0</v>
      </c>
      <c r="H403" s="12">
        <f t="shared" si="83"/>
        <v>39</v>
      </c>
      <c r="I403" s="8">
        <f t="shared" si="83"/>
        <v>2.9</v>
      </c>
      <c r="J403" s="8">
        <f t="shared" si="83"/>
        <v>4.3</v>
      </c>
      <c r="K403" s="8">
        <f t="shared" si="83"/>
        <v>22</v>
      </c>
      <c r="L403" s="8">
        <f t="shared" si="83"/>
        <v>9.7</v>
      </c>
      <c r="M403" s="8">
        <f t="shared" si="83"/>
        <v>17.15</v>
      </c>
      <c r="N403" s="9">
        <f t="shared" si="83"/>
        <v>3.49</v>
      </c>
    </row>
    <row r="404" spans="1:4" ht="11.25">
      <c r="A404" s="1" t="s">
        <v>38</v>
      </c>
      <c r="C404" s="22">
        <v>3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2016</v>
      </c>
      <c r="C411" s="2">
        <v>1</v>
      </c>
      <c r="D411" s="2" t="s">
        <v>49</v>
      </c>
      <c r="E411" s="12">
        <v>579</v>
      </c>
      <c r="F411" s="8">
        <v>9.5</v>
      </c>
      <c r="G411" s="8">
        <v>0</v>
      </c>
      <c r="H411" s="12">
        <v>66</v>
      </c>
      <c r="I411" s="8">
        <v>12.6</v>
      </c>
      <c r="J411" s="8">
        <v>14.4</v>
      </c>
      <c r="K411" s="8">
        <v>29.3</v>
      </c>
      <c r="L411" s="8">
        <v>15.6</v>
      </c>
      <c r="M411" s="8">
        <f aca="true" t="shared" si="84" ref="M411:M430">AVERAGE(K411:L411)</f>
        <v>22.45</v>
      </c>
      <c r="N411" s="9">
        <v>4.87</v>
      </c>
      <c r="O411" s="10">
        <f>(((E411/896.8)-0.26)*12.6)/0.51</f>
        <v>9.52730230361547</v>
      </c>
      <c r="P411" s="17">
        <f>((896.8/59)*0.01)*M411/0.7</f>
        <v>4.8748571428571426</v>
      </c>
      <c r="R411" s="1"/>
      <c r="S411" s="1"/>
      <c r="T411" s="1"/>
    </row>
    <row r="412" spans="1:20" ht="11.25">
      <c r="A412" s="1">
        <v>276</v>
      </c>
      <c r="B412" s="2">
        <v>2016</v>
      </c>
      <c r="C412" s="2">
        <v>2</v>
      </c>
      <c r="D412" s="2" t="s">
        <v>49</v>
      </c>
      <c r="E412" s="12">
        <v>638</v>
      </c>
      <c r="F412" s="8">
        <v>11.2</v>
      </c>
      <c r="G412" s="8">
        <v>0</v>
      </c>
      <c r="H412" s="12">
        <v>65</v>
      </c>
      <c r="I412" s="8">
        <v>11.3</v>
      </c>
      <c r="J412" s="8">
        <v>13.9</v>
      </c>
      <c r="K412" s="8">
        <v>30</v>
      </c>
      <c r="L412" s="8">
        <v>16.1</v>
      </c>
      <c r="M412" s="8">
        <f t="shared" si="84"/>
        <v>23.05</v>
      </c>
      <c r="N412" s="9">
        <v>5.01</v>
      </c>
      <c r="O412" s="10">
        <f aca="true" t="shared" si="85" ref="O412:O441">(((E412/896.8)-0.26)*12.6)/0.51</f>
        <v>11.152689300519494</v>
      </c>
      <c r="P412" s="17">
        <f aca="true" t="shared" si="86" ref="P412:P441">((896.8/59)*0.01)*M412/0.7</f>
        <v>5.005142857142857</v>
      </c>
      <c r="R412" s="1"/>
      <c r="S412" s="1"/>
      <c r="T412" s="1"/>
    </row>
    <row r="413" spans="1:18" ht="11.25">
      <c r="A413" s="1">
        <v>277</v>
      </c>
      <c r="B413" s="2">
        <v>2016</v>
      </c>
      <c r="C413" s="2">
        <v>3</v>
      </c>
      <c r="D413" s="2" t="s">
        <v>49</v>
      </c>
      <c r="E413" s="12">
        <v>94</v>
      </c>
      <c r="F413" s="8">
        <v>0.7</v>
      </c>
      <c r="G413" s="8">
        <v>21.3</v>
      </c>
      <c r="H413" s="12">
        <v>94</v>
      </c>
      <c r="I413" s="8">
        <v>10.2</v>
      </c>
      <c r="J413" s="8">
        <v>7</v>
      </c>
      <c r="K413" s="8">
        <v>20.6</v>
      </c>
      <c r="L413" s="8">
        <v>13.6</v>
      </c>
      <c r="M413" s="8">
        <f t="shared" si="84"/>
        <v>17.1</v>
      </c>
      <c r="N413" s="9">
        <v>3.71</v>
      </c>
      <c r="O413" s="10">
        <f t="shared" si="85"/>
        <v>-3.8339297895786326</v>
      </c>
      <c r="P413" s="17">
        <f t="shared" si="86"/>
        <v>3.7131428571428575</v>
      </c>
      <c r="R413" s="1"/>
    </row>
    <row r="414" spans="1:20" ht="11.25">
      <c r="A414" s="1">
        <v>278</v>
      </c>
      <c r="B414" s="2">
        <v>2016</v>
      </c>
      <c r="C414" s="2">
        <v>4</v>
      </c>
      <c r="D414" s="2" t="s">
        <v>49</v>
      </c>
      <c r="E414" s="12">
        <v>440</v>
      </c>
      <c r="F414" s="8">
        <v>8.4</v>
      </c>
      <c r="G414" s="8">
        <v>0</v>
      </c>
      <c r="H414" s="12">
        <v>76</v>
      </c>
      <c r="I414" s="8">
        <v>4.9</v>
      </c>
      <c r="J414" s="8">
        <v>9.1</v>
      </c>
      <c r="K414" s="8">
        <v>25.5</v>
      </c>
      <c r="L414" s="8">
        <v>16.4</v>
      </c>
      <c r="M414" s="8">
        <f t="shared" si="84"/>
        <v>20.95</v>
      </c>
      <c r="N414" s="9">
        <v>5.6</v>
      </c>
      <c r="O414" s="10">
        <f t="shared" si="85"/>
        <v>5.698000734638192</v>
      </c>
      <c r="P414" s="17">
        <f t="shared" si="86"/>
        <v>4.549142857142857</v>
      </c>
      <c r="S414" s="1"/>
      <c r="T414" s="1"/>
    </row>
    <row r="415" spans="1:20" ht="11.25">
      <c r="A415" s="1">
        <v>279</v>
      </c>
      <c r="B415" s="2">
        <v>2016</v>
      </c>
      <c r="C415" s="2">
        <v>5</v>
      </c>
      <c r="D415" s="2" t="s">
        <v>49</v>
      </c>
      <c r="E415" s="12">
        <v>503</v>
      </c>
      <c r="F415" s="8">
        <v>9.4</v>
      </c>
      <c r="G415" s="8">
        <v>0</v>
      </c>
      <c r="H415" s="12">
        <v>69</v>
      </c>
      <c r="I415" s="8">
        <v>7.9</v>
      </c>
      <c r="J415" s="8">
        <v>10.6</v>
      </c>
      <c r="K415" s="8">
        <v>27</v>
      </c>
      <c r="L415" s="8">
        <v>15</v>
      </c>
      <c r="M415" s="8">
        <f t="shared" si="84"/>
        <v>21</v>
      </c>
      <c r="N415" s="9">
        <v>6.92</v>
      </c>
      <c r="O415" s="10">
        <f t="shared" si="85"/>
        <v>7.433583460145879</v>
      </c>
      <c r="P415" s="17">
        <f t="shared" si="86"/>
        <v>4.56</v>
      </c>
      <c r="R415" s="1"/>
      <c r="S415" s="1"/>
      <c r="T415" s="1"/>
    </row>
    <row r="416" spans="1:20" ht="11.25">
      <c r="A416" s="1">
        <v>280</v>
      </c>
      <c r="B416" s="2">
        <v>2016</v>
      </c>
      <c r="C416" s="2">
        <v>6</v>
      </c>
      <c r="D416" s="2" t="s">
        <v>49</v>
      </c>
      <c r="E416" s="12">
        <v>508</v>
      </c>
      <c r="F416" s="8">
        <v>10</v>
      </c>
      <c r="G416" s="8">
        <v>0</v>
      </c>
      <c r="H416" s="12">
        <v>63</v>
      </c>
      <c r="I416" s="8">
        <v>14.6</v>
      </c>
      <c r="J416" s="8">
        <v>12.5</v>
      </c>
      <c r="K416" s="8">
        <v>27.1</v>
      </c>
      <c r="L416" s="8">
        <v>14.2</v>
      </c>
      <c r="M416" s="8">
        <f t="shared" si="84"/>
        <v>20.65</v>
      </c>
      <c r="N416" s="9">
        <v>9.96</v>
      </c>
      <c r="O416" s="10">
        <f t="shared" si="85"/>
        <v>7.571328120900457</v>
      </c>
      <c r="P416" s="17">
        <f t="shared" si="86"/>
        <v>4.484</v>
      </c>
      <c r="R416" s="1"/>
      <c r="S416" s="1"/>
      <c r="T416" s="1"/>
    </row>
    <row r="417" spans="1:20" ht="11.25">
      <c r="A417" s="1">
        <v>281</v>
      </c>
      <c r="B417" s="2">
        <v>2016</v>
      </c>
      <c r="C417" s="2">
        <v>7</v>
      </c>
      <c r="D417" s="2" t="s">
        <v>49</v>
      </c>
      <c r="E417" s="12">
        <v>603</v>
      </c>
      <c r="F417" s="8">
        <v>10.2</v>
      </c>
      <c r="G417" s="8">
        <v>0</v>
      </c>
      <c r="H417" s="12">
        <v>68</v>
      </c>
      <c r="I417" s="8">
        <v>9.4</v>
      </c>
      <c r="J417" s="8">
        <v>9.1</v>
      </c>
      <c r="K417" s="8">
        <v>25.5</v>
      </c>
      <c r="L417" s="8">
        <v>12.4</v>
      </c>
      <c r="M417" s="8">
        <f t="shared" si="84"/>
        <v>18.95</v>
      </c>
      <c r="N417" s="9">
        <v>4.11</v>
      </c>
      <c r="O417" s="10">
        <f t="shared" si="85"/>
        <v>10.188476675237444</v>
      </c>
      <c r="P417" s="17">
        <f t="shared" si="86"/>
        <v>4.114857142857143</v>
      </c>
      <c r="R417" s="1"/>
      <c r="S417" s="1"/>
      <c r="T417" s="1"/>
    </row>
    <row r="418" spans="1:18" ht="11.25">
      <c r="A418" s="1">
        <v>282</v>
      </c>
      <c r="B418" s="2">
        <v>2016</v>
      </c>
      <c r="C418" s="2">
        <v>8</v>
      </c>
      <c r="D418" s="2" t="s">
        <v>49</v>
      </c>
      <c r="E418" s="12">
        <v>676</v>
      </c>
      <c r="F418" s="8">
        <v>12</v>
      </c>
      <c r="G418" s="8">
        <v>0</v>
      </c>
      <c r="H418" s="12">
        <v>59</v>
      </c>
      <c r="I418" s="8">
        <v>8.4</v>
      </c>
      <c r="J418" s="8">
        <v>5.9</v>
      </c>
      <c r="K418" s="8">
        <v>28.6</v>
      </c>
      <c r="L418" s="8">
        <v>12</v>
      </c>
      <c r="M418" s="8">
        <f t="shared" si="84"/>
        <v>20.3</v>
      </c>
      <c r="N418" s="9">
        <v>4.41</v>
      </c>
      <c r="O418" s="10">
        <f t="shared" si="85"/>
        <v>12.199548722254288</v>
      </c>
      <c r="P418" s="17">
        <f t="shared" si="86"/>
        <v>4.408</v>
      </c>
      <c r="R418" s="1"/>
    </row>
    <row r="419" spans="1:16" ht="11.25">
      <c r="A419" s="1">
        <v>283</v>
      </c>
      <c r="B419" s="2">
        <v>2016</v>
      </c>
      <c r="C419" s="2">
        <v>9</v>
      </c>
      <c r="D419" s="2" t="s">
        <v>49</v>
      </c>
      <c r="E419" s="12">
        <v>665</v>
      </c>
      <c r="F419" s="8">
        <v>11.9</v>
      </c>
      <c r="G419" s="8">
        <v>0</v>
      </c>
      <c r="H419" s="12">
        <v>60</v>
      </c>
      <c r="I419" s="8">
        <v>12.5</v>
      </c>
      <c r="J419" s="8">
        <v>10.8</v>
      </c>
      <c r="K419" s="8">
        <v>30.5</v>
      </c>
      <c r="L419" s="8">
        <v>14.3</v>
      </c>
      <c r="M419" s="8">
        <f t="shared" si="84"/>
        <v>22.4</v>
      </c>
      <c r="N419" s="9">
        <v>4.86</v>
      </c>
      <c r="O419" s="10">
        <f t="shared" si="85"/>
        <v>11.896510468594219</v>
      </c>
      <c r="P419" s="17">
        <f t="shared" si="86"/>
        <v>4.864</v>
      </c>
    </row>
    <row r="420" spans="1:16" ht="11.25">
      <c r="A420" s="1">
        <v>284</v>
      </c>
      <c r="B420" s="2">
        <v>2016</v>
      </c>
      <c r="C420" s="2">
        <v>10</v>
      </c>
      <c r="D420" s="2" t="s">
        <v>49</v>
      </c>
      <c r="E420" s="12">
        <v>625</v>
      </c>
      <c r="F420" s="8">
        <v>10.5</v>
      </c>
      <c r="G420" s="8">
        <v>0</v>
      </c>
      <c r="H420" s="12">
        <v>67</v>
      </c>
      <c r="I420" s="8">
        <v>12.4</v>
      </c>
      <c r="J420" s="8">
        <v>12.8</v>
      </c>
      <c r="K420" s="8">
        <v>30</v>
      </c>
      <c r="L420" s="8">
        <v>15.9</v>
      </c>
      <c r="M420" s="8">
        <f t="shared" si="84"/>
        <v>22.95</v>
      </c>
      <c r="N420" s="9">
        <v>10.62</v>
      </c>
      <c r="O420" s="10">
        <f t="shared" si="85"/>
        <v>10.794553182557589</v>
      </c>
      <c r="P420" s="17">
        <f t="shared" si="86"/>
        <v>4.983428571428572</v>
      </c>
    </row>
    <row r="421" spans="1:16" ht="11.25">
      <c r="A421" s="1">
        <v>285</v>
      </c>
      <c r="B421" s="2">
        <v>2016</v>
      </c>
      <c r="C421" s="2">
        <v>11</v>
      </c>
      <c r="D421" s="2" t="s">
        <v>49</v>
      </c>
      <c r="E421" s="13">
        <v>557</v>
      </c>
      <c r="F421" s="8">
        <v>8.9</v>
      </c>
      <c r="G421" s="8">
        <v>0</v>
      </c>
      <c r="H421" s="12">
        <v>73</v>
      </c>
      <c r="I421" s="8">
        <v>14.6</v>
      </c>
      <c r="J421" s="8">
        <v>8.3</v>
      </c>
      <c r="K421" s="8">
        <v>32</v>
      </c>
      <c r="L421" s="8">
        <v>14.4</v>
      </c>
      <c r="M421" s="8">
        <f t="shared" si="84"/>
        <v>23.2</v>
      </c>
      <c r="N421" s="9">
        <v>5.04</v>
      </c>
      <c r="O421" s="10">
        <f t="shared" si="85"/>
        <v>8.921225796295326</v>
      </c>
      <c r="P421" s="17">
        <f t="shared" si="86"/>
        <v>5.037714285714285</v>
      </c>
    </row>
    <row r="422" spans="1:16" ht="11.25">
      <c r="A422" s="1">
        <v>286</v>
      </c>
      <c r="B422" s="2">
        <v>2016</v>
      </c>
      <c r="C422" s="2">
        <v>12</v>
      </c>
      <c r="D422" s="2" t="s">
        <v>49</v>
      </c>
      <c r="E422" s="13">
        <v>507</v>
      </c>
      <c r="F422" s="8">
        <v>7.5</v>
      </c>
      <c r="G422" s="8">
        <v>1.3</v>
      </c>
      <c r="H422" s="12">
        <v>68</v>
      </c>
      <c r="I422" s="8">
        <v>12.2</v>
      </c>
      <c r="J422" s="8">
        <v>8.4</v>
      </c>
      <c r="K422" s="8">
        <v>33.8</v>
      </c>
      <c r="L422" s="8">
        <v>16.5</v>
      </c>
      <c r="M422" s="8">
        <f t="shared" si="84"/>
        <v>25.15</v>
      </c>
      <c r="N422" s="9">
        <v>5.46</v>
      </c>
      <c r="O422" s="10">
        <f t="shared" si="85"/>
        <v>7.54377918874954</v>
      </c>
      <c r="P422" s="17">
        <f t="shared" si="86"/>
        <v>5.461142857142857</v>
      </c>
    </row>
    <row r="423" spans="1:20" ht="11.25">
      <c r="A423" s="1">
        <v>287</v>
      </c>
      <c r="B423" s="2">
        <v>2016</v>
      </c>
      <c r="C423" s="2">
        <v>13</v>
      </c>
      <c r="D423" s="2" t="s">
        <v>49</v>
      </c>
      <c r="E423" s="13">
        <v>204</v>
      </c>
      <c r="F423" s="8">
        <v>1.7</v>
      </c>
      <c r="G423" s="8">
        <v>16.4</v>
      </c>
      <c r="H423" s="12">
        <v>86</v>
      </c>
      <c r="I423" s="8">
        <v>14.6</v>
      </c>
      <c r="J423" s="8">
        <v>9.3</v>
      </c>
      <c r="K423" s="8">
        <v>29</v>
      </c>
      <c r="L423" s="8">
        <v>19.4</v>
      </c>
      <c r="M423" s="8">
        <f t="shared" si="84"/>
        <v>24.2</v>
      </c>
      <c r="N423" s="9">
        <v>7.18</v>
      </c>
      <c r="O423" s="10">
        <f t="shared" si="85"/>
        <v>-0.8035472529779086</v>
      </c>
      <c r="P423" s="17">
        <f t="shared" si="86"/>
        <v>5.254857142857143</v>
      </c>
      <c r="S423" s="1"/>
      <c r="T423" s="1"/>
    </row>
    <row r="424" spans="1:20" ht="11.25">
      <c r="A424" s="1">
        <v>288</v>
      </c>
      <c r="B424" s="2">
        <v>2016</v>
      </c>
      <c r="C424" s="2">
        <v>14</v>
      </c>
      <c r="D424" s="2" t="s">
        <v>49</v>
      </c>
      <c r="E424" s="13">
        <v>314</v>
      </c>
      <c r="F424" s="8">
        <v>2.2</v>
      </c>
      <c r="G424" s="8">
        <v>3.3</v>
      </c>
      <c r="H424" s="12">
        <v>89</v>
      </c>
      <c r="I424" s="8">
        <v>10.1</v>
      </c>
      <c r="J424" s="8">
        <v>7.6</v>
      </c>
      <c r="K424" s="8">
        <v>28.3</v>
      </c>
      <c r="L424" s="8">
        <v>19</v>
      </c>
      <c r="M424" s="8">
        <f t="shared" si="84"/>
        <v>23.65</v>
      </c>
      <c r="N424" s="9">
        <v>5.14</v>
      </c>
      <c r="O424" s="10">
        <f t="shared" si="85"/>
        <v>2.226835283622816</v>
      </c>
      <c r="P424" s="17">
        <f t="shared" si="86"/>
        <v>5.135428571428571</v>
      </c>
      <c r="R424" s="1"/>
      <c r="S424" s="1"/>
      <c r="T424" s="1"/>
    </row>
    <row r="425" spans="1:18" ht="11.25">
      <c r="A425" s="1">
        <v>289</v>
      </c>
      <c r="B425" s="2">
        <v>2016</v>
      </c>
      <c r="C425" s="2">
        <v>15</v>
      </c>
      <c r="D425" s="2" t="s">
        <v>49</v>
      </c>
      <c r="E425" s="13">
        <v>467</v>
      </c>
      <c r="F425" s="8">
        <v>6.4</v>
      </c>
      <c r="G425" s="8">
        <v>0.8</v>
      </c>
      <c r="H425" s="12">
        <v>84</v>
      </c>
      <c r="I425" s="8">
        <v>8</v>
      </c>
      <c r="J425" s="8">
        <v>5.2</v>
      </c>
      <c r="K425" s="8">
        <v>31.2</v>
      </c>
      <c r="L425" s="8">
        <v>19.2</v>
      </c>
      <c r="M425" s="8">
        <f t="shared" si="84"/>
        <v>25.2</v>
      </c>
      <c r="N425" s="9">
        <v>5.47</v>
      </c>
      <c r="O425" s="10">
        <f t="shared" si="85"/>
        <v>6.441821902712912</v>
      </c>
      <c r="P425" s="17">
        <f t="shared" si="86"/>
        <v>5.4719999999999995</v>
      </c>
      <c r="R425" s="1"/>
    </row>
    <row r="426" spans="1:16" ht="11.25">
      <c r="A426" s="1">
        <v>290</v>
      </c>
      <c r="B426" s="2">
        <v>2016</v>
      </c>
      <c r="C426" s="2">
        <v>16</v>
      </c>
      <c r="D426" s="2" t="s">
        <v>49</v>
      </c>
      <c r="E426" s="12">
        <v>577</v>
      </c>
      <c r="F426" s="8">
        <v>9.5</v>
      </c>
      <c r="G426" s="8">
        <v>0</v>
      </c>
      <c r="H426" s="12">
        <v>66</v>
      </c>
      <c r="I426" s="8">
        <v>9</v>
      </c>
      <c r="J426" s="8">
        <v>5.3</v>
      </c>
      <c r="K426" s="8">
        <v>34.8</v>
      </c>
      <c r="L426" s="8">
        <v>18.7</v>
      </c>
      <c r="M426" s="8">
        <f t="shared" si="84"/>
        <v>26.75</v>
      </c>
      <c r="N426" s="9">
        <v>5.81</v>
      </c>
      <c r="O426" s="10">
        <f t="shared" si="85"/>
        <v>9.472204439313638</v>
      </c>
      <c r="P426" s="17">
        <f t="shared" si="86"/>
        <v>5.808571428571429</v>
      </c>
    </row>
    <row r="427" spans="1:16" ht="11.25">
      <c r="A427" s="1">
        <v>291</v>
      </c>
      <c r="B427" s="2">
        <v>2016</v>
      </c>
      <c r="C427" s="2">
        <v>17</v>
      </c>
      <c r="D427" s="2" t="s">
        <v>49</v>
      </c>
      <c r="E427" s="12">
        <v>520</v>
      </c>
      <c r="F427" s="8">
        <v>10.3</v>
      </c>
      <c r="G427" s="8">
        <v>7.4</v>
      </c>
      <c r="H427" s="12">
        <v>67</v>
      </c>
      <c r="I427" s="8">
        <v>14.7</v>
      </c>
      <c r="J427" s="8">
        <v>9</v>
      </c>
      <c r="K427" s="8">
        <v>37</v>
      </c>
      <c r="L427" s="8">
        <v>20.9</v>
      </c>
      <c r="M427" s="8">
        <f t="shared" si="84"/>
        <v>28.95</v>
      </c>
      <c r="N427" s="9">
        <v>10.68</v>
      </c>
      <c r="O427" s="10">
        <f t="shared" si="85"/>
        <v>7.901915306711445</v>
      </c>
      <c r="P427" s="17">
        <f t="shared" si="86"/>
        <v>6.286285714285714</v>
      </c>
    </row>
    <row r="428" spans="1:20" ht="11.25">
      <c r="A428" s="1">
        <v>292</v>
      </c>
      <c r="B428" s="2">
        <v>2016</v>
      </c>
      <c r="C428" s="2">
        <v>18</v>
      </c>
      <c r="D428" s="2" t="s">
        <v>49</v>
      </c>
      <c r="E428" s="12">
        <v>374</v>
      </c>
      <c r="F428" s="8">
        <v>2.8</v>
      </c>
      <c r="G428" s="8">
        <v>0</v>
      </c>
      <c r="H428" s="12">
        <v>76</v>
      </c>
      <c r="I428" s="8">
        <v>3.2</v>
      </c>
      <c r="J428" s="8">
        <v>5.4</v>
      </c>
      <c r="K428" s="8">
        <v>33.1</v>
      </c>
      <c r="L428" s="8">
        <v>21.2</v>
      </c>
      <c r="M428" s="8">
        <f t="shared" si="84"/>
        <v>27.15</v>
      </c>
      <c r="N428" s="9">
        <v>5.24</v>
      </c>
      <c r="O428" s="10">
        <f t="shared" si="85"/>
        <v>3.8797712126777566</v>
      </c>
      <c r="P428" s="17">
        <f t="shared" si="86"/>
        <v>5.895428571428571</v>
      </c>
      <c r="S428" s="1"/>
      <c r="T428" s="1"/>
    </row>
    <row r="429" spans="1:20" ht="11.25">
      <c r="A429" s="1">
        <v>293</v>
      </c>
      <c r="B429" s="2">
        <v>2016</v>
      </c>
      <c r="C429" s="2">
        <v>19</v>
      </c>
      <c r="D429" s="2" t="s">
        <v>49</v>
      </c>
      <c r="E429" s="12">
        <v>438</v>
      </c>
      <c r="F429" s="8">
        <v>7.3</v>
      </c>
      <c r="G429" s="8">
        <v>0</v>
      </c>
      <c r="H429" s="12">
        <v>71</v>
      </c>
      <c r="I429" s="8">
        <v>10.9</v>
      </c>
      <c r="J429" s="8">
        <v>5.4</v>
      </c>
      <c r="K429" s="8">
        <v>37.3</v>
      </c>
      <c r="L429" s="8">
        <v>21</v>
      </c>
      <c r="M429" s="8">
        <f t="shared" si="84"/>
        <v>29.15</v>
      </c>
      <c r="N429" s="9">
        <v>7.38</v>
      </c>
      <c r="O429" s="10">
        <f t="shared" si="85"/>
        <v>5.642902870336359</v>
      </c>
      <c r="P429" s="17">
        <f t="shared" si="86"/>
        <v>6.329714285714285</v>
      </c>
      <c r="R429" s="1"/>
      <c r="S429" s="1"/>
      <c r="T429" s="1"/>
    </row>
    <row r="430" spans="1:20" ht="11.25">
      <c r="A430" s="1">
        <v>294</v>
      </c>
      <c r="B430" s="2">
        <v>2016</v>
      </c>
      <c r="C430" s="2">
        <v>20</v>
      </c>
      <c r="D430" s="2" t="s">
        <v>49</v>
      </c>
      <c r="E430" s="13">
        <v>362</v>
      </c>
      <c r="F430" s="8">
        <v>6.7</v>
      </c>
      <c r="G430" s="8">
        <v>12.4</v>
      </c>
      <c r="H430" s="12">
        <v>76</v>
      </c>
      <c r="I430" s="8">
        <v>9.8</v>
      </c>
      <c r="J430" s="8">
        <v>9.7</v>
      </c>
      <c r="K430" s="8">
        <v>35.6</v>
      </c>
      <c r="L430" s="8">
        <v>22.2</v>
      </c>
      <c r="M430" s="8">
        <f t="shared" si="84"/>
        <v>28.9</v>
      </c>
      <c r="N430" s="9">
        <v>9.12</v>
      </c>
      <c r="O430" s="10">
        <f t="shared" si="85"/>
        <v>3.549184026866768</v>
      </c>
      <c r="P430" s="17">
        <f t="shared" si="86"/>
        <v>6.275428571428571</v>
      </c>
      <c r="R430" s="1"/>
      <c r="S430" s="1"/>
      <c r="T430" s="1"/>
    </row>
    <row r="431" spans="1:20" ht="11.25">
      <c r="A431" s="1">
        <v>295</v>
      </c>
      <c r="B431" s="2">
        <v>2016</v>
      </c>
      <c r="C431" s="2">
        <v>21</v>
      </c>
      <c r="D431" s="2" t="s">
        <v>49</v>
      </c>
      <c r="E431" s="13">
        <v>440</v>
      </c>
      <c r="F431" s="10">
        <v>5.7</v>
      </c>
      <c r="G431" s="10">
        <v>0</v>
      </c>
      <c r="H431" s="13">
        <v>73</v>
      </c>
      <c r="I431" s="10">
        <v>11.7</v>
      </c>
      <c r="J431" s="10">
        <v>11.1</v>
      </c>
      <c r="K431" s="10">
        <v>29</v>
      </c>
      <c r="L431" s="10">
        <v>19.5</v>
      </c>
      <c r="M431" s="8">
        <f>AVERAGE(K431:L431)</f>
        <v>24.25</v>
      </c>
      <c r="N431" s="5">
        <v>5.27</v>
      </c>
      <c r="O431" s="10">
        <f t="shared" si="85"/>
        <v>5.698000734638192</v>
      </c>
      <c r="P431" s="17">
        <f t="shared" si="86"/>
        <v>5.265714285714286</v>
      </c>
      <c r="R431" s="1"/>
      <c r="S431" s="1"/>
      <c r="T431" s="1"/>
    </row>
    <row r="432" spans="1:18" ht="11.25">
      <c r="A432" s="1">
        <v>296</v>
      </c>
      <c r="B432" s="2">
        <v>2016</v>
      </c>
      <c r="C432" s="2">
        <v>22</v>
      </c>
      <c r="D432" s="2" t="s">
        <v>49</v>
      </c>
      <c r="E432" s="13">
        <v>527</v>
      </c>
      <c r="F432" s="8">
        <v>8.1</v>
      </c>
      <c r="G432" s="8">
        <v>0</v>
      </c>
      <c r="H432" s="12">
        <v>72</v>
      </c>
      <c r="I432" s="8">
        <v>12</v>
      </c>
      <c r="J432" s="8">
        <v>15.4</v>
      </c>
      <c r="K432" s="8">
        <v>28.9</v>
      </c>
      <c r="L432" s="8">
        <v>18.4</v>
      </c>
      <c r="M432" s="8">
        <f aca="true" t="shared" si="87" ref="M432:M441">AVERAGE(K432:L432)</f>
        <v>23.65</v>
      </c>
      <c r="N432" s="9">
        <v>5.14</v>
      </c>
      <c r="O432" s="10">
        <f t="shared" si="85"/>
        <v>8.094757831767854</v>
      </c>
      <c r="P432" s="17">
        <f t="shared" si="86"/>
        <v>5.135428571428571</v>
      </c>
      <c r="R432" s="1"/>
    </row>
    <row r="433" spans="1:16" ht="11.25">
      <c r="A433" s="1">
        <v>297</v>
      </c>
      <c r="B433" s="2">
        <v>2016</v>
      </c>
      <c r="C433" s="2">
        <v>23</v>
      </c>
      <c r="D433" s="2" t="s">
        <v>49</v>
      </c>
      <c r="E433" s="13">
        <v>617</v>
      </c>
      <c r="F433" s="8">
        <v>10.6</v>
      </c>
      <c r="G433" s="8">
        <v>0</v>
      </c>
      <c r="H433" s="12">
        <v>78</v>
      </c>
      <c r="I433" s="8">
        <v>8.7</v>
      </c>
      <c r="J433" s="8">
        <v>9.4</v>
      </c>
      <c r="K433" s="8">
        <v>32.8</v>
      </c>
      <c r="L433" s="8">
        <v>18.9</v>
      </c>
      <c r="M433" s="8">
        <f t="shared" si="87"/>
        <v>25.849999999999998</v>
      </c>
      <c r="N433" s="9">
        <v>5.61</v>
      </c>
      <c r="O433" s="10">
        <f t="shared" si="85"/>
        <v>10.574161725350265</v>
      </c>
      <c r="P433" s="17">
        <f t="shared" si="86"/>
        <v>5.613142857142857</v>
      </c>
    </row>
    <row r="434" spans="1:16" ht="11.25">
      <c r="A434" s="1">
        <v>298</v>
      </c>
      <c r="B434" s="2">
        <v>2016</v>
      </c>
      <c r="C434" s="2">
        <v>24</v>
      </c>
      <c r="D434" s="2" t="s">
        <v>49</v>
      </c>
      <c r="E434" s="12">
        <v>339</v>
      </c>
      <c r="F434" s="8">
        <v>4.9</v>
      </c>
      <c r="G434" s="8">
        <v>21</v>
      </c>
      <c r="H434" s="12">
        <v>81</v>
      </c>
      <c r="I434" s="8">
        <v>4.7</v>
      </c>
      <c r="J434" s="8">
        <v>6.3</v>
      </c>
      <c r="K434" s="8">
        <v>32.4</v>
      </c>
      <c r="L434" s="8">
        <v>19.4</v>
      </c>
      <c r="M434" s="8">
        <f t="shared" si="87"/>
        <v>25.9</v>
      </c>
      <c r="N434" s="9">
        <v>5.62</v>
      </c>
      <c r="O434" s="10">
        <f t="shared" si="85"/>
        <v>2.915558587395708</v>
      </c>
      <c r="P434" s="17">
        <f t="shared" si="86"/>
        <v>5.6240000000000006</v>
      </c>
    </row>
    <row r="435" spans="1:20" ht="11.25">
      <c r="A435" s="1">
        <v>299</v>
      </c>
      <c r="B435" s="2">
        <v>2016</v>
      </c>
      <c r="C435" s="2">
        <v>25</v>
      </c>
      <c r="D435" s="2" t="s">
        <v>49</v>
      </c>
      <c r="E435" s="12">
        <v>136</v>
      </c>
      <c r="F435" s="8">
        <v>0</v>
      </c>
      <c r="G435" s="8">
        <v>6.4</v>
      </c>
      <c r="H435" s="12">
        <v>95</v>
      </c>
      <c r="I435" s="8">
        <v>4</v>
      </c>
      <c r="J435" s="8">
        <v>6.1</v>
      </c>
      <c r="K435" s="8">
        <v>23.7</v>
      </c>
      <c r="L435" s="8">
        <v>19.4</v>
      </c>
      <c r="M435" s="8">
        <f t="shared" si="87"/>
        <v>21.549999999999997</v>
      </c>
      <c r="N435" s="9">
        <v>1.96</v>
      </c>
      <c r="O435" s="10">
        <f t="shared" si="85"/>
        <v>-2.6768746392401743</v>
      </c>
      <c r="P435" s="17">
        <f t="shared" si="86"/>
        <v>4.679428571428571</v>
      </c>
      <c r="S435" s="1"/>
      <c r="T435" s="1"/>
    </row>
    <row r="436" spans="1:20" ht="11.25">
      <c r="A436" s="1">
        <v>300</v>
      </c>
      <c r="B436" s="2">
        <v>2016</v>
      </c>
      <c r="C436" s="2">
        <v>26</v>
      </c>
      <c r="D436" s="2" t="s">
        <v>49</v>
      </c>
      <c r="E436" s="12">
        <v>425</v>
      </c>
      <c r="F436" s="8">
        <v>5.6</v>
      </c>
      <c r="G436" s="8">
        <v>8.4</v>
      </c>
      <c r="H436" s="12">
        <v>84</v>
      </c>
      <c r="I436" s="8">
        <v>22.2</v>
      </c>
      <c r="J436" s="8">
        <v>6.7</v>
      </c>
      <c r="K436" s="8">
        <v>30.6</v>
      </c>
      <c r="L436" s="8">
        <v>19.6</v>
      </c>
      <c r="M436" s="8">
        <f t="shared" si="87"/>
        <v>25.1</v>
      </c>
      <c r="N436" s="9">
        <v>5.45</v>
      </c>
      <c r="O436" s="10">
        <f t="shared" si="85"/>
        <v>5.2847667523744555</v>
      </c>
      <c r="P436" s="17">
        <f t="shared" si="86"/>
        <v>5.450285714285714</v>
      </c>
      <c r="R436" s="1"/>
      <c r="S436" s="1"/>
      <c r="T436" s="1"/>
    </row>
    <row r="437" spans="1:20" ht="11.25">
      <c r="A437" s="1">
        <v>301</v>
      </c>
      <c r="B437" s="2">
        <v>2016</v>
      </c>
      <c r="C437" s="2">
        <v>27</v>
      </c>
      <c r="D437" s="2" t="s">
        <v>49</v>
      </c>
      <c r="E437" s="12">
        <v>369</v>
      </c>
      <c r="F437" s="8">
        <v>3.7</v>
      </c>
      <c r="G437" s="8">
        <v>1.3</v>
      </c>
      <c r="H437" s="12">
        <v>77</v>
      </c>
      <c r="I437" s="8">
        <v>17.3</v>
      </c>
      <c r="J437" s="8">
        <v>12.4</v>
      </c>
      <c r="K437" s="8">
        <v>28.3</v>
      </c>
      <c r="L437" s="8">
        <v>19.5</v>
      </c>
      <c r="M437" s="8">
        <f t="shared" si="87"/>
        <v>23.9</v>
      </c>
      <c r="N437" s="9">
        <v>5.19</v>
      </c>
      <c r="O437" s="10">
        <f t="shared" si="85"/>
        <v>3.7420265519231783</v>
      </c>
      <c r="P437" s="17">
        <f t="shared" si="86"/>
        <v>5.1897142857142855</v>
      </c>
      <c r="R437" s="1"/>
      <c r="S437" s="1"/>
      <c r="T437" s="1"/>
    </row>
    <row r="438" spans="1:20" ht="11.25">
      <c r="A438" s="1">
        <v>302</v>
      </c>
      <c r="B438" s="2">
        <v>2016</v>
      </c>
      <c r="C438" s="2">
        <v>28</v>
      </c>
      <c r="D438" s="2" t="s">
        <v>49</v>
      </c>
      <c r="E438" s="13">
        <v>737</v>
      </c>
      <c r="F438" s="8">
        <v>12</v>
      </c>
      <c r="G438" s="8">
        <v>0.3</v>
      </c>
      <c r="H438" s="12">
        <v>62</v>
      </c>
      <c r="I438" s="8">
        <v>11.4</v>
      </c>
      <c r="J438" s="8">
        <v>10.3</v>
      </c>
      <c r="K438" s="8">
        <v>27.2</v>
      </c>
      <c r="L438" s="8">
        <v>14.1</v>
      </c>
      <c r="M438" s="8">
        <f t="shared" si="87"/>
        <v>20.65</v>
      </c>
      <c r="N438" s="9">
        <v>4.48</v>
      </c>
      <c r="O438" s="10">
        <f t="shared" si="85"/>
        <v>13.880033583460145</v>
      </c>
      <c r="P438" s="17">
        <f t="shared" si="86"/>
        <v>4.484</v>
      </c>
      <c r="R438" s="1"/>
      <c r="S438" s="1"/>
      <c r="T438" s="1"/>
    </row>
    <row r="439" spans="1:18" ht="11.25">
      <c r="A439" s="1">
        <v>303</v>
      </c>
      <c r="B439" s="2">
        <v>2016</v>
      </c>
      <c r="C439" s="2">
        <v>29</v>
      </c>
      <c r="D439" s="2" t="s">
        <v>49</v>
      </c>
      <c r="E439" s="13">
        <v>740</v>
      </c>
      <c r="F439" s="8">
        <v>12</v>
      </c>
      <c r="G439" s="8">
        <v>0</v>
      </c>
      <c r="H439" s="12">
        <v>63</v>
      </c>
      <c r="I439" s="8">
        <v>12.3</v>
      </c>
      <c r="J439" s="10">
        <v>16.1</v>
      </c>
      <c r="K439" s="8">
        <v>27.1</v>
      </c>
      <c r="L439" s="8">
        <v>12.1</v>
      </c>
      <c r="M439" s="8">
        <f t="shared" si="87"/>
        <v>19.6</v>
      </c>
      <c r="N439" s="9">
        <v>4.26</v>
      </c>
      <c r="O439" s="10">
        <f t="shared" si="85"/>
        <v>13.962680379912891</v>
      </c>
      <c r="P439" s="17">
        <f t="shared" si="86"/>
        <v>4.256</v>
      </c>
      <c r="R439" s="1"/>
    </row>
    <row r="440" spans="1:16" ht="11.25">
      <c r="A440" s="1">
        <v>304</v>
      </c>
      <c r="B440" s="2">
        <v>2016</v>
      </c>
      <c r="C440" s="2">
        <v>30</v>
      </c>
      <c r="D440" s="2" t="s">
        <v>49</v>
      </c>
      <c r="E440" s="13">
        <v>698</v>
      </c>
      <c r="F440" s="8">
        <v>12</v>
      </c>
      <c r="G440" s="8">
        <v>0</v>
      </c>
      <c r="H440" s="12">
        <v>69</v>
      </c>
      <c r="I440" s="8">
        <v>10.9</v>
      </c>
      <c r="J440" s="8">
        <v>11.5</v>
      </c>
      <c r="K440" s="8">
        <v>30.5</v>
      </c>
      <c r="L440" s="8">
        <v>15.8</v>
      </c>
      <c r="M440" s="8">
        <f t="shared" si="87"/>
        <v>23.15</v>
      </c>
      <c r="N440" s="9">
        <v>5.03</v>
      </c>
      <c r="O440" s="10">
        <f t="shared" si="85"/>
        <v>12.805625229574435</v>
      </c>
      <c r="P440" s="17">
        <f t="shared" si="86"/>
        <v>5.026857142857143</v>
      </c>
    </row>
    <row r="441" spans="1:16" ht="11.25">
      <c r="A441" s="1">
        <v>305</v>
      </c>
      <c r="B441" s="2">
        <v>2016</v>
      </c>
      <c r="C441" s="2">
        <v>31</v>
      </c>
      <c r="D441" s="2" t="s">
        <v>49</v>
      </c>
      <c r="E441" s="12">
        <v>506</v>
      </c>
      <c r="F441" s="8">
        <v>8.9</v>
      </c>
      <c r="G441" s="8">
        <v>2.8</v>
      </c>
      <c r="H441" s="12">
        <v>71</v>
      </c>
      <c r="I441" s="8">
        <v>6.2</v>
      </c>
      <c r="J441" s="8">
        <v>6.3</v>
      </c>
      <c r="K441" s="8">
        <v>31.4</v>
      </c>
      <c r="L441" s="8">
        <v>15.3</v>
      </c>
      <c r="M441" s="8">
        <f t="shared" si="87"/>
        <v>23.35</v>
      </c>
      <c r="N441" s="9">
        <v>5.07</v>
      </c>
      <c r="O441" s="10">
        <f t="shared" si="85"/>
        <v>7.516230256598625</v>
      </c>
      <c r="P441" s="17">
        <f t="shared" si="86"/>
        <v>5.070285714285714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88" ref="E443:N443">AVERAGE(E411:E441)</f>
        <v>489.83870967741933</v>
      </c>
      <c r="F443" s="16">
        <f t="shared" si="88"/>
        <v>7.761290322580645</v>
      </c>
      <c r="G443" s="16">
        <f t="shared" si="88"/>
        <v>3.325806451612903</v>
      </c>
      <c r="H443" s="16">
        <f t="shared" si="88"/>
        <v>73.16129032258064</v>
      </c>
      <c r="I443" s="16">
        <f t="shared" si="88"/>
        <v>10.732258064516127</v>
      </c>
      <c r="J443" s="16">
        <f t="shared" si="88"/>
        <v>9.396774193548387</v>
      </c>
      <c r="K443" s="16">
        <f t="shared" si="88"/>
        <v>29.938709677419357</v>
      </c>
      <c r="L443" s="16">
        <f t="shared" si="88"/>
        <v>17.096774193548384</v>
      </c>
      <c r="M443" s="16">
        <f t="shared" si="88"/>
        <v>23.517741935483865</v>
      </c>
      <c r="N443" s="16">
        <f t="shared" si="88"/>
        <v>5.7958064516129015</v>
      </c>
      <c r="O443" s="3"/>
    </row>
    <row r="444" spans="1:14" ht="11.25">
      <c r="A444" s="1" t="s">
        <v>33</v>
      </c>
      <c r="E444" s="12">
        <f aca="true" t="shared" si="89" ref="E444:N444">SUM(E411:E441)</f>
        <v>15185</v>
      </c>
      <c r="F444" s="8">
        <f t="shared" si="89"/>
        <v>240.6</v>
      </c>
      <c r="G444" s="8">
        <f t="shared" si="89"/>
        <v>103.1</v>
      </c>
      <c r="H444" s="12">
        <f t="shared" si="89"/>
        <v>2268</v>
      </c>
      <c r="I444" s="8">
        <f t="shared" si="89"/>
        <v>332.69999999999993</v>
      </c>
      <c r="J444" s="8">
        <f t="shared" si="89"/>
        <v>291.3</v>
      </c>
      <c r="K444" s="8">
        <f t="shared" si="89"/>
        <v>928.1</v>
      </c>
      <c r="L444" s="8">
        <f t="shared" si="89"/>
        <v>529.9999999999999</v>
      </c>
      <c r="M444" s="8">
        <f t="shared" si="89"/>
        <v>729.0499999999998</v>
      </c>
      <c r="N444" s="9">
        <f t="shared" si="89"/>
        <v>179.66999999999996</v>
      </c>
    </row>
    <row r="445" spans="1:14" ht="11.25">
      <c r="A445" s="1" t="s">
        <v>34</v>
      </c>
      <c r="E445" s="12">
        <f aca="true" t="shared" si="90" ref="E445:N445">STDEVP(E411:E441)</f>
        <v>160.53842807458173</v>
      </c>
      <c r="F445" s="8">
        <f t="shared" si="90"/>
        <v>3.523531716108493</v>
      </c>
      <c r="G445" s="8">
        <f t="shared" si="90"/>
        <v>6.1267245230950165</v>
      </c>
      <c r="H445" s="12">
        <f t="shared" si="90"/>
        <v>9.391474425427283</v>
      </c>
      <c r="I445" s="8">
        <f t="shared" si="90"/>
        <v>3.9227530734597926</v>
      </c>
      <c r="J445" s="8">
        <f t="shared" si="90"/>
        <v>3.0877994953048704</v>
      </c>
      <c r="K445" s="8">
        <f t="shared" si="90"/>
        <v>3.663831717095719</v>
      </c>
      <c r="L445" s="8">
        <f t="shared" si="90"/>
        <v>2.8646323719512212</v>
      </c>
      <c r="M445" s="8">
        <f t="shared" si="90"/>
        <v>2.8867759778524804</v>
      </c>
      <c r="N445" s="9">
        <f t="shared" si="90"/>
        <v>1.9295223781289268</v>
      </c>
    </row>
    <row r="446" spans="1:19" ht="11.25">
      <c r="A446" s="1" t="s">
        <v>35</v>
      </c>
      <c r="E446" s="12">
        <f aca="true" t="shared" si="91" ref="E446:N446">VARP(E411:E441)</f>
        <v>25772.58688865765</v>
      </c>
      <c r="F446" s="8">
        <f t="shared" si="91"/>
        <v>12.415275754422463</v>
      </c>
      <c r="G446" s="8">
        <f t="shared" si="91"/>
        <v>37.53675338189385</v>
      </c>
      <c r="H446" s="12">
        <f t="shared" si="91"/>
        <v>88.19979188345474</v>
      </c>
      <c r="I446" s="8">
        <f t="shared" si="91"/>
        <v>15.38799167533825</v>
      </c>
      <c r="J446" s="8">
        <f t="shared" si="91"/>
        <v>9.534505723205013</v>
      </c>
      <c r="K446" s="8">
        <f t="shared" si="91"/>
        <v>13.423662851196564</v>
      </c>
      <c r="L446" s="8">
        <f t="shared" si="91"/>
        <v>8.206118626430879</v>
      </c>
      <c r="M446" s="8">
        <f t="shared" si="91"/>
        <v>8.333475546306145</v>
      </c>
      <c r="N446" s="9">
        <f t="shared" si="91"/>
        <v>3.7230566077003093</v>
      </c>
      <c r="S446" s="1"/>
    </row>
    <row r="447" spans="1:14" ht="11.25">
      <c r="A447" s="1" t="s">
        <v>36</v>
      </c>
      <c r="E447" s="12">
        <f aca="true" t="shared" si="92" ref="E447:N447">MAX(E411:E441)</f>
        <v>740</v>
      </c>
      <c r="F447" s="8">
        <f t="shared" si="92"/>
        <v>12</v>
      </c>
      <c r="G447" s="8">
        <f t="shared" si="92"/>
        <v>21.3</v>
      </c>
      <c r="H447" s="12">
        <f t="shared" si="92"/>
        <v>95</v>
      </c>
      <c r="I447" s="8">
        <f t="shared" si="92"/>
        <v>22.2</v>
      </c>
      <c r="J447" s="8">
        <f t="shared" si="92"/>
        <v>16.1</v>
      </c>
      <c r="K447" s="8">
        <f t="shared" si="92"/>
        <v>37.3</v>
      </c>
      <c r="L447" s="8">
        <f t="shared" si="92"/>
        <v>22.2</v>
      </c>
      <c r="M447" s="8">
        <f t="shared" si="92"/>
        <v>29.15</v>
      </c>
      <c r="N447" s="9">
        <f t="shared" si="92"/>
        <v>10.68</v>
      </c>
    </row>
    <row r="448" spans="1:14" ht="11.25">
      <c r="A448" s="1" t="s">
        <v>37</v>
      </c>
      <c r="E448" s="12">
        <f aca="true" t="shared" si="93" ref="E448:N448">MIN(E411:E441)</f>
        <v>94</v>
      </c>
      <c r="F448" s="8">
        <f t="shared" si="93"/>
        <v>0</v>
      </c>
      <c r="G448" s="8">
        <f t="shared" si="93"/>
        <v>0</v>
      </c>
      <c r="H448" s="12">
        <f t="shared" si="93"/>
        <v>59</v>
      </c>
      <c r="I448" s="8">
        <f t="shared" si="93"/>
        <v>3.2</v>
      </c>
      <c r="J448" s="8">
        <f t="shared" si="93"/>
        <v>5.2</v>
      </c>
      <c r="K448" s="8">
        <f t="shared" si="93"/>
        <v>20.6</v>
      </c>
      <c r="L448" s="8">
        <f t="shared" si="93"/>
        <v>12</v>
      </c>
      <c r="M448" s="8">
        <f t="shared" si="93"/>
        <v>17.1</v>
      </c>
      <c r="N448" s="9">
        <f t="shared" si="93"/>
        <v>1.96</v>
      </c>
    </row>
    <row r="449" spans="1:4" ht="11.25">
      <c r="A449" s="1" t="s">
        <v>38</v>
      </c>
      <c r="C449" s="22">
        <v>13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6" ht="11.25">
      <c r="A456" s="1">
        <v>306</v>
      </c>
      <c r="B456" s="2">
        <v>2016</v>
      </c>
      <c r="C456" s="2">
        <v>1</v>
      </c>
      <c r="D456" s="2" t="s">
        <v>50</v>
      </c>
      <c r="E456" s="12">
        <v>520</v>
      </c>
      <c r="F456" s="8">
        <v>7.2</v>
      </c>
      <c r="G456" s="8">
        <v>0</v>
      </c>
      <c r="H456" s="12">
        <v>67</v>
      </c>
      <c r="I456" s="8">
        <v>10.4</v>
      </c>
      <c r="J456" s="8">
        <v>8.1</v>
      </c>
      <c r="K456" s="8">
        <v>29.5</v>
      </c>
      <c r="L456" s="8">
        <v>19.8</v>
      </c>
      <c r="M456" s="8">
        <f aca="true" t="shared" si="94" ref="M456:M485">AVERAGE(K456:L456)</f>
        <v>24.65</v>
      </c>
      <c r="N456" s="9">
        <v>5.78</v>
      </c>
      <c r="O456" s="10">
        <f>(((E456/967.6)-0.26)*13.2)/0.51</f>
        <v>7.180079274372006</v>
      </c>
      <c r="P456" s="17">
        <f>((967.6/59)*0.01)*M456/0.7</f>
        <v>5.775142857142858</v>
      </c>
    </row>
    <row r="457" spans="1:16" ht="11.25">
      <c r="A457" s="1">
        <v>307</v>
      </c>
      <c r="B457" s="2">
        <v>2016</v>
      </c>
      <c r="C457" s="2">
        <v>2</v>
      </c>
      <c r="D457" s="2" t="s">
        <v>50</v>
      </c>
      <c r="E457" s="12">
        <v>464</v>
      </c>
      <c r="F457" s="8">
        <v>5.7</v>
      </c>
      <c r="G457" s="8">
        <v>53.1</v>
      </c>
      <c r="H457" s="12">
        <v>79</v>
      </c>
      <c r="I457" s="8">
        <v>23.7</v>
      </c>
      <c r="J457" s="8">
        <v>9.9</v>
      </c>
      <c r="K457" s="8">
        <v>32.4</v>
      </c>
      <c r="L457" s="8">
        <v>18.8</v>
      </c>
      <c r="M457" s="8">
        <f t="shared" si="94"/>
        <v>25.6</v>
      </c>
      <c r="N457" s="9">
        <v>6</v>
      </c>
      <c r="O457" s="10">
        <f aca="true" t="shared" si="95" ref="O457:O485">(((E457/967.6)-0.26)*13.2)/0.51</f>
        <v>5.682134085548232</v>
      </c>
      <c r="P457" s="17">
        <f aca="true" t="shared" si="96" ref="P457:P485">((967.6/59)*0.01)*M457/0.7</f>
        <v>5.997714285714288</v>
      </c>
    </row>
    <row r="458" spans="1:20" ht="11.25">
      <c r="A458" s="1">
        <v>308</v>
      </c>
      <c r="B458" s="2">
        <v>2016</v>
      </c>
      <c r="C458" s="2">
        <v>3</v>
      </c>
      <c r="D458" s="2" t="s">
        <v>50</v>
      </c>
      <c r="E458" s="12">
        <v>275</v>
      </c>
      <c r="F458" s="8">
        <v>0.7</v>
      </c>
      <c r="G458" s="8">
        <v>1.5</v>
      </c>
      <c r="H458" s="12">
        <v>88</v>
      </c>
      <c r="I458" s="8">
        <v>4.9</v>
      </c>
      <c r="J458" s="8">
        <v>7.9</v>
      </c>
      <c r="K458" s="8">
        <v>24.9</v>
      </c>
      <c r="L458" s="8">
        <v>18</v>
      </c>
      <c r="M458" s="8">
        <f t="shared" si="94"/>
        <v>21.45</v>
      </c>
      <c r="N458" s="9">
        <v>8.76</v>
      </c>
      <c r="O458" s="10">
        <f t="shared" si="95"/>
        <v>0.6265690732680007</v>
      </c>
      <c r="P458" s="17">
        <f t="shared" si="96"/>
        <v>5.025428571428573</v>
      </c>
      <c r="S458" s="1"/>
      <c r="T458" s="1"/>
    </row>
    <row r="459" spans="1:20" ht="11.25">
      <c r="A459" s="1">
        <v>309</v>
      </c>
      <c r="B459" s="2">
        <v>2016</v>
      </c>
      <c r="C459" s="2">
        <v>4</v>
      </c>
      <c r="D459" s="2" t="s">
        <v>50</v>
      </c>
      <c r="E459" s="12">
        <v>327</v>
      </c>
      <c r="F459" s="8">
        <v>2</v>
      </c>
      <c r="G459" s="8">
        <v>0</v>
      </c>
      <c r="H459" s="12">
        <v>80</v>
      </c>
      <c r="I459" s="8">
        <v>8.7</v>
      </c>
      <c r="J459" s="8">
        <v>10</v>
      </c>
      <c r="K459" s="8">
        <v>26.2</v>
      </c>
      <c r="L459" s="8">
        <v>16.8</v>
      </c>
      <c r="M459" s="8">
        <f t="shared" si="94"/>
        <v>21.5</v>
      </c>
      <c r="N459" s="9">
        <v>5.04</v>
      </c>
      <c r="O459" s="10">
        <f t="shared" si="95"/>
        <v>2.01751817717579</v>
      </c>
      <c r="P459" s="17">
        <f t="shared" si="96"/>
        <v>5.037142857142858</v>
      </c>
      <c r="R459" s="1"/>
      <c r="S459" s="1"/>
      <c r="T459" s="1"/>
    </row>
    <row r="460" spans="1:18" ht="11.25">
      <c r="A460" s="1">
        <v>310</v>
      </c>
      <c r="B460" s="2">
        <v>2016</v>
      </c>
      <c r="C460" s="2">
        <v>5</v>
      </c>
      <c r="D460" s="2" t="s">
        <v>50</v>
      </c>
      <c r="E460" s="12">
        <v>662</v>
      </c>
      <c r="F460" s="8">
        <v>11</v>
      </c>
      <c r="G460" s="8">
        <v>0</v>
      </c>
      <c r="H460" s="12">
        <v>74</v>
      </c>
      <c r="I460" s="8">
        <v>11.8</v>
      </c>
      <c r="J460" s="8">
        <v>12.3</v>
      </c>
      <c r="K460" s="8">
        <v>29.9</v>
      </c>
      <c r="L460" s="8">
        <v>15.2</v>
      </c>
      <c r="M460" s="8">
        <f t="shared" si="94"/>
        <v>22.549999999999997</v>
      </c>
      <c r="N460" s="9">
        <v>5.28</v>
      </c>
      <c r="O460" s="10">
        <f t="shared" si="95"/>
        <v>10.978440288889429</v>
      </c>
      <c r="P460" s="17">
        <f t="shared" si="96"/>
        <v>5.283142857142858</v>
      </c>
      <c r="R460" s="1"/>
    </row>
    <row r="461" spans="1:16" ht="11.25">
      <c r="A461" s="1">
        <v>311</v>
      </c>
      <c r="B461" s="2">
        <v>2016</v>
      </c>
      <c r="C461" s="2">
        <v>6</v>
      </c>
      <c r="D461" s="2" t="s">
        <v>50</v>
      </c>
      <c r="E461" s="12">
        <v>677</v>
      </c>
      <c r="F461" s="8">
        <v>11.4</v>
      </c>
      <c r="G461" s="8">
        <v>23.1</v>
      </c>
      <c r="H461" s="12">
        <v>76</v>
      </c>
      <c r="I461" s="8">
        <v>13.8</v>
      </c>
      <c r="J461" s="8">
        <v>6.4</v>
      </c>
      <c r="K461" s="8">
        <v>31.1</v>
      </c>
      <c r="L461" s="8">
        <v>15.1</v>
      </c>
      <c r="M461" s="8">
        <f t="shared" si="94"/>
        <v>23.1</v>
      </c>
      <c r="N461" s="9">
        <v>5.41</v>
      </c>
      <c r="O461" s="10">
        <f>(((E461/967.6)-0.26)*13.2)/0.51</f>
        <v>11.379675607324367</v>
      </c>
      <c r="P461" s="17">
        <f t="shared" si="96"/>
        <v>5.412000000000002</v>
      </c>
    </row>
    <row r="462" spans="1:16" ht="11.25">
      <c r="A462" s="1">
        <v>312</v>
      </c>
      <c r="B462" s="2">
        <v>2016</v>
      </c>
      <c r="C462" s="2">
        <v>7</v>
      </c>
      <c r="D462" s="2" t="s">
        <v>50</v>
      </c>
      <c r="E462" s="12">
        <v>602</v>
      </c>
      <c r="F462" s="8">
        <v>11.3</v>
      </c>
      <c r="G462" s="8">
        <v>0</v>
      </c>
      <c r="H462" s="12">
        <v>70</v>
      </c>
      <c r="I462" s="8">
        <v>10.2</v>
      </c>
      <c r="J462" s="8">
        <v>7.7</v>
      </c>
      <c r="K462" s="8">
        <v>31</v>
      </c>
      <c r="L462" s="8">
        <v>17.1</v>
      </c>
      <c r="M462" s="8">
        <f t="shared" si="94"/>
        <v>24.05</v>
      </c>
      <c r="N462" s="9">
        <v>7.76</v>
      </c>
      <c r="O462" s="10">
        <f t="shared" si="95"/>
        <v>9.373499015149672</v>
      </c>
      <c r="P462" s="17">
        <f t="shared" si="96"/>
        <v>5.63457142857143</v>
      </c>
    </row>
    <row r="463" spans="1:20" ht="11.25">
      <c r="A463" s="1">
        <v>313</v>
      </c>
      <c r="B463" s="2">
        <v>2016</v>
      </c>
      <c r="C463" s="2">
        <v>8</v>
      </c>
      <c r="D463" s="2" t="s">
        <v>50</v>
      </c>
      <c r="E463" s="25">
        <v>583</v>
      </c>
      <c r="F463" s="24">
        <v>11.2</v>
      </c>
      <c r="G463" s="24">
        <v>0</v>
      </c>
      <c r="H463" s="25">
        <v>65</v>
      </c>
      <c r="I463" s="24">
        <v>4.7</v>
      </c>
      <c r="J463" s="24">
        <v>5.5</v>
      </c>
      <c r="K463" s="24">
        <v>31.6</v>
      </c>
      <c r="L463" s="24">
        <v>17</v>
      </c>
      <c r="M463" s="8">
        <f t="shared" si="94"/>
        <v>24.3</v>
      </c>
      <c r="N463" s="26">
        <v>7.98</v>
      </c>
      <c r="O463" s="10">
        <f t="shared" si="95"/>
        <v>8.865267611798748</v>
      </c>
      <c r="P463" s="17">
        <f t="shared" si="96"/>
        <v>5.693142857142859</v>
      </c>
      <c r="S463" s="1"/>
      <c r="T463" s="1"/>
    </row>
    <row r="464" spans="1:20" ht="11.25">
      <c r="A464" s="1">
        <v>314</v>
      </c>
      <c r="B464" s="2">
        <v>2016</v>
      </c>
      <c r="C464" s="2">
        <v>9</v>
      </c>
      <c r="D464" s="2" t="s">
        <v>50</v>
      </c>
      <c r="E464" s="12">
        <v>494</v>
      </c>
      <c r="F464" s="8">
        <v>7.3</v>
      </c>
      <c r="G464" s="8">
        <v>27.4</v>
      </c>
      <c r="H464" s="12">
        <v>76</v>
      </c>
      <c r="I464" s="8">
        <v>10.7</v>
      </c>
      <c r="J464" s="8">
        <v>9.5</v>
      </c>
      <c r="K464" s="8">
        <v>32.5</v>
      </c>
      <c r="L464" s="8">
        <v>17</v>
      </c>
      <c r="M464" s="8">
        <f t="shared" si="94"/>
        <v>24.75</v>
      </c>
      <c r="N464" s="9">
        <v>9.94</v>
      </c>
      <c r="O464" s="10">
        <f t="shared" si="95"/>
        <v>6.484604722418111</v>
      </c>
      <c r="P464" s="17">
        <f t="shared" si="96"/>
        <v>5.798571428571431</v>
      </c>
      <c r="R464" s="1"/>
      <c r="S464" s="1"/>
      <c r="T464" s="1"/>
    </row>
    <row r="465" spans="1:20" ht="11.25">
      <c r="A465" s="1">
        <v>315</v>
      </c>
      <c r="B465" s="2">
        <v>2016</v>
      </c>
      <c r="C465" s="2">
        <v>10</v>
      </c>
      <c r="D465" s="2" t="s">
        <v>50</v>
      </c>
      <c r="E465" s="12">
        <v>541</v>
      </c>
      <c r="F465" s="8">
        <v>10.1</v>
      </c>
      <c r="G465" s="8">
        <v>0</v>
      </c>
      <c r="H465" s="12">
        <v>73</v>
      </c>
      <c r="I465" s="8">
        <v>5.5</v>
      </c>
      <c r="J465" s="8">
        <v>8.1</v>
      </c>
      <c r="K465" s="8">
        <v>31.9</v>
      </c>
      <c r="L465" s="8">
        <v>18</v>
      </c>
      <c r="M465" s="8">
        <f t="shared" si="94"/>
        <v>24.95</v>
      </c>
      <c r="N465" s="9">
        <v>7.18</v>
      </c>
      <c r="O465" s="10">
        <f t="shared" si="95"/>
        <v>7.741808720180921</v>
      </c>
      <c r="P465" s="17">
        <f t="shared" si="96"/>
        <v>5.845428571428573</v>
      </c>
      <c r="R465" s="1"/>
      <c r="S465" s="1"/>
      <c r="T465" s="1"/>
    </row>
    <row r="466" spans="1:20" ht="11.25">
      <c r="A466" s="1">
        <v>316</v>
      </c>
      <c r="B466" s="2">
        <v>2016</v>
      </c>
      <c r="C466" s="2">
        <v>11</v>
      </c>
      <c r="D466" s="2" t="s">
        <v>50</v>
      </c>
      <c r="E466" s="12">
        <v>580</v>
      </c>
      <c r="F466" s="8">
        <v>8.8</v>
      </c>
      <c r="G466" s="8">
        <v>9.9</v>
      </c>
      <c r="H466" s="12">
        <v>75</v>
      </c>
      <c r="I466" s="8">
        <v>11.6</v>
      </c>
      <c r="J466" s="8">
        <v>7</v>
      </c>
      <c r="K466" s="8">
        <v>32.3</v>
      </c>
      <c r="L466" s="8">
        <v>20.1</v>
      </c>
      <c r="M466" s="8">
        <f t="shared" si="94"/>
        <v>26.2</v>
      </c>
      <c r="N466" s="9">
        <v>6.14</v>
      </c>
      <c r="O466" s="10">
        <f t="shared" si="95"/>
        <v>8.785020548111762</v>
      </c>
      <c r="P466" s="17">
        <f t="shared" si="96"/>
        <v>6.138285714285717</v>
      </c>
      <c r="R466" s="1"/>
      <c r="S466" s="1"/>
      <c r="T466" s="1"/>
    </row>
    <row r="467" spans="1:18" ht="11.25">
      <c r="A467" s="1">
        <v>317</v>
      </c>
      <c r="B467" s="2">
        <v>2016</v>
      </c>
      <c r="C467" s="2">
        <v>12</v>
      </c>
      <c r="D467" s="2" t="s">
        <v>50</v>
      </c>
      <c r="E467" s="12">
        <v>463</v>
      </c>
      <c r="F467" s="8">
        <v>5.7</v>
      </c>
      <c r="G467" s="8">
        <v>0.5</v>
      </c>
      <c r="H467" s="12">
        <v>76</v>
      </c>
      <c r="I467" s="8">
        <v>12</v>
      </c>
      <c r="J467" s="8">
        <v>16.1</v>
      </c>
      <c r="K467" s="8">
        <v>26.8</v>
      </c>
      <c r="L467" s="8">
        <v>18.2</v>
      </c>
      <c r="M467" s="8">
        <f t="shared" si="94"/>
        <v>22.5</v>
      </c>
      <c r="N467" s="9">
        <v>5.27</v>
      </c>
      <c r="O467" s="10">
        <f t="shared" si="95"/>
        <v>5.655385064319236</v>
      </c>
      <c r="P467" s="17">
        <f t="shared" si="96"/>
        <v>5.271428571428573</v>
      </c>
      <c r="R467" s="1"/>
    </row>
    <row r="468" spans="1:16" ht="11.25">
      <c r="A468" s="1">
        <v>318</v>
      </c>
      <c r="B468" s="2">
        <v>2016</v>
      </c>
      <c r="C468" s="2">
        <v>13</v>
      </c>
      <c r="D468" s="2" t="s">
        <v>50</v>
      </c>
      <c r="E468" s="12">
        <v>192</v>
      </c>
      <c r="F468" s="8">
        <v>0</v>
      </c>
      <c r="G468" s="8">
        <v>25.4</v>
      </c>
      <c r="H468" s="12">
        <v>94</v>
      </c>
      <c r="I468" s="8">
        <v>10.3</v>
      </c>
      <c r="J468" s="8">
        <v>11.9</v>
      </c>
      <c r="K468" s="8">
        <v>21.1</v>
      </c>
      <c r="L468" s="8">
        <v>17.5</v>
      </c>
      <c r="M468" s="8">
        <f t="shared" si="94"/>
        <v>19.3</v>
      </c>
      <c r="N468" s="9">
        <v>4.52</v>
      </c>
      <c r="O468" s="10">
        <f t="shared" si="95"/>
        <v>-1.5935996887386625</v>
      </c>
      <c r="P468" s="17">
        <f t="shared" si="96"/>
        <v>4.521714285714287</v>
      </c>
    </row>
    <row r="469" spans="1:16" ht="11.25">
      <c r="A469" s="1">
        <v>319</v>
      </c>
      <c r="B469" s="2">
        <v>2016</v>
      </c>
      <c r="C469" s="2">
        <v>14</v>
      </c>
      <c r="D469" s="2" t="s">
        <v>50</v>
      </c>
      <c r="E469" s="12">
        <v>268</v>
      </c>
      <c r="F469" s="8">
        <v>0.4</v>
      </c>
      <c r="G469" s="8">
        <v>3.8</v>
      </c>
      <c r="H469" s="12">
        <v>86</v>
      </c>
      <c r="I469" s="8">
        <v>11.4</v>
      </c>
      <c r="J469" s="8">
        <v>11.2</v>
      </c>
      <c r="K469" s="8">
        <v>24.9</v>
      </c>
      <c r="L469" s="8">
        <v>17.1</v>
      </c>
      <c r="M469" s="8">
        <f t="shared" si="94"/>
        <v>21</v>
      </c>
      <c r="N469" s="9">
        <v>4.92</v>
      </c>
      <c r="O469" s="10">
        <f t="shared" si="95"/>
        <v>0.43932592466502957</v>
      </c>
      <c r="P469" s="17">
        <f t="shared" si="96"/>
        <v>4.920000000000002</v>
      </c>
    </row>
    <row r="470" spans="1:16" ht="11.25">
      <c r="A470" s="1">
        <v>320</v>
      </c>
      <c r="B470" s="2">
        <v>2016</v>
      </c>
      <c r="C470" s="2">
        <v>15</v>
      </c>
      <c r="D470" s="2" t="s">
        <v>50</v>
      </c>
      <c r="E470" s="12">
        <v>569</v>
      </c>
      <c r="F470" s="8">
        <v>8.5</v>
      </c>
      <c r="G470" s="8">
        <v>0</v>
      </c>
      <c r="H470" s="12">
        <v>78</v>
      </c>
      <c r="I470" s="8">
        <v>8</v>
      </c>
      <c r="J470" s="8">
        <v>8.6</v>
      </c>
      <c r="K470" s="8">
        <v>28.8</v>
      </c>
      <c r="L470" s="8">
        <v>16.4</v>
      </c>
      <c r="M470" s="8">
        <f t="shared" si="94"/>
        <v>22.6</v>
      </c>
      <c r="N470" s="9">
        <v>5.29</v>
      </c>
      <c r="O470" s="10">
        <f t="shared" si="95"/>
        <v>8.490781314592807</v>
      </c>
      <c r="P470" s="17">
        <f t="shared" si="96"/>
        <v>5.294857142857144</v>
      </c>
    </row>
    <row r="471" spans="1:16" ht="11.25">
      <c r="A471" s="1">
        <v>321</v>
      </c>
      <c r="B471" s="2">
        <v>2016</v>
      </c>
      <c r="C471" s="2">
        <v>16</v>
      </c>
      <c r="D471" s="2" t="s">
        <v>50</v>
      </c>
      <c r="E471" s="12">
        <v>574</v>
      </c>
      <c r="F471" s="8">
        <v>10.2</v>
      </c>
      <c r="G471" s="8">
        <v>2.1</v>
      </c>
      <c r="H471" s="12">
        <v>74</v>
      </c>
      <c r="I471" s="10">
        <v>10.2</v>
      </c>
      <c r="J471" s="10">
        <v>8.1</v>
      </c>
      <c r="K471" s="8">
        <v>32</v>
      </c>
      <c r="L471" s="8">
        <v>17.4</v>
      </c>
      <c r="M471" s="8">
        <f t="shared" si="94"/>
        <v>24.7</v>
      </c>
      <c r="N471" s="9">
        <v>8.76</v>
      </c>
      <c r="O471" s="10">
        <f t="shared" si="95"/>
        <v>8.624526420737785</v>
      </c>
      <c r="P471" s="17">
        <f t="shared" si="96"/>
        <v>5.786857142857144</v>
      </c>
    </row>
    <row r="472" spans="1:16" ht="11.25">
      <c r="A472" s="1">
        <v>322</v>
      </c>
      <c r="B472" s="2">
        <v>2016</v>
      </c>
      <c r="C472" s="2">
        <v>17</v>
      </c>
      <c r="D472" s="2" t="s">
        <v>50</v>
      </c>
      <c r="E472" s="12">
        <v>501</v>
      </c>
      <c r="F472" s="8">
        <v>7.2</v>
      </c>
      <c r="G472" s="8">
        <v>19.3</v>
      </c>
      <c r="H472" s="12">
        <v>85</v>
      </c>
      <c r="I472" s="8">
        <v>15.4</v>
      </c>
      <c r="J472" s="8">
        <v>6.5</v>
      </c>
      <c r="K472" s="8">
        <v>32.1</v>
      </c>
      <c r="L472" s="8">
        <v>18.4</v>
      </c>
      <c r="M472" s="8">
        <f t="shared" si="94"/>
        <v>25.25</v>
      </c>
      <c r="N472" s="9">
        <v>5.92</v>
      </c>
      <c r="O472" s="10">
        <f t="shared" si="95"/>
        <v>6.671847871021081</v>
      </c>
      <c r="P472" s="17">
        <f t="shared" si="96"/>
        <v>5.915714285714287</v>
      </c>
    </row>
    <row r="473" spans="1:16" ht="11.25">
      <c r="A473" s="1">
        <v>323</v>
      </c>
      <c r="B473" s="2">
        <v>2016</v>
      </c>
      <c r="C473" s="2">
        <v>18</v>
      </c>
      <c r="D473" s="2" t="s">
        <v>50</v>
      </c>
      <c r="E473" s="12">
        <v>388</v>
      </c>
      <c r="F473" s="8">
        <v>3.6</v>
      </c>
      <c r="G473" s="8">
        <v>0</v>
      </c>
      <c r="H473" s="12">
        <v>75</v>
      </c>
      <c r="I473" s="8">
        <v>13</v>
      </c>
      <c r="J473" s="8">
        <v>12.5</v>
      </c>
      <c r="K473" s="8">
        <v>25.6</v>
      </c>
      <c r="L473" s="8">
        <v>18.1</v>
      </c>
      <c r="M473" s="8">
        <f t="shared" si="94"/>
        <v>21.85</v>
      </c>
      <c r="N473" s="9">
        <v>5.12</v>
      </c>
      <c r="O473" s="10">
        <f t="shared" si="95"/>
        <v>3.649208472144542</v>
      </c>
      <c r="P473" s="17">
        <f t="shared" si="96"/>
        <v>5.119142857142859</v>
      </c>
    </row>
    <row r="474" spans="1:16" ht="11.25">
      <c r="A474" s="1">
        <v>324</v>
      </c>
      <c r="B474" s="2">
        <v>2016</v>
      </c>
      <c r="C474" s="2">
        <v>19</v>
      </c>
      <c r="D474" s="2" t="s">
        <v>50</v>
      </c>
      <c r="E474" s="12">
        <v>619</v>
      </c>
      <c r="F474" s="8">
        <v>9.8</v>
      </c>
      <c r="G474" s="8">
        <v>0</v>
      </c>
      <c r="H474" s="12">
        <v>65</v>
      </c>
      <c r="I474" s="8">
        <v>12.4</v>
      </c>
      <c r="J474" s="8">
        <v>15.2</v>
      </c>
      <c r="K474" s="8">
        <v>23.8</v>
      </c>
      <c r="L474" s="8">
        <v>13.1</v>
      </c>
      <c r="M474" s="8">
        <f t="shared" si="94"/>
        <v>18.45</v>
      </c>
      <c r="N474" s="9">
        <v>4.32</v>
      </c>
      <c r="O474" s="10">
        <f t="shared" si="95"/>
        <v>9.828232376042601</v>
      </c>
      <c r="P474" s="17">
        <f t="shared" si="96"/>
        <v>4.32257142857143</v>
      </c>
    </row>
    <row r="475" spans="1:16" ht="11.25">
      <c r="A475" s="1">
        <v>325</v>
      </c>
      <c r="B475" s="2">
        <v>2016</v>
      </c>
      <c r="C475" s="2">
        <v>20</v>
      </c>
      <c r="D475" s="2" t="s">
        <v>50</v>
      </c>
      <c r="E475" s="12">
        <v>766</v>
      </c>
      <c r="F475" s="8">
        <v>12</v>
      </c>
      <c r="G475" s="8">
        <v>0</v>
      </c>
      <c r="H475" s="12">
        <v>64</v>
      </c>
      <c r="I475" s="8">
        <v>8.8</v>
      </c>
      <c r="J475" s="8">
        <v>7.6</v>
      </c>
      <c r="K475" s="8">
        <v>28.5</v>
      </c>
      <c r="L475" s="8">
        <v>11.6</v>
      </c>
      <c r="M475" s="8">
        <f t="shared" si="94"/>
        <v>20.05</v>
      </c>
      <c r="N475" s="9">
        <v>4.7</v>
      </c>
      <c r="O475" s="10">
        <f t="shared" si="95"/>
        <v>13.760338496705005</v>
      </c>
      <c r="P475" s="17">
        <f t="shared" si="96"/>
        <v>4.697428571428572</v>
      </c>
    </row>
    <row r="476" spans="1:16" ht="11.25">
      <c r="A476" s="1">
        <v>326</v>
      </c>
      <c r="B476" s="2">
        <v>2016</v>
      </c>
      <c r="C476" s="2">
        <v>21</v>
      </c>
      <c r="D476" s="2" t="s">
        <v>50</v>
      </c>
      <c r="E476" s="12">
        <v>571</v>
      </c>
      <c r="F476" s="8">
        <v>10.1</v>
      </c>
      <c r="G476" s="8">
        <v>0</v>
      </c>
      <c r="H476" s="12">
        <v>55</v>
      </c>
      <c r="I476" s="8">
        <v>7.1</v>
      </c>
      <c r="J476" s="8">
        <v>5.6</v>
      </c>
      <c r="K476" s="8">
        <v>31.8</v>
      </c>
      <c r="L476" s="8">
        <v>13.4</v>
      </c>
      <c r="M476" s="8">
        <f t="shared" si="94"/>
        <v>22.6</v>
      </c>
      <c r="N476" s="9">
        <v>8.78</v>
      </c>
      <c r="O476" s="10">
        <f t="shared" si="95"/>
        <v>8.544279357050797</v>
      </c>
      <c r="P476" s="17">
        <f t="shared" si="96"/>
        <v>5.294857142857144</v>
      </c>
    </row>
    <row r="477" spans="1:16" ht="11.25">
      <c r="A477" s="1">
        <v>327</v>
      </c>
      <c r="B477" s="2">
        <v>2016</v>
      </c>
      <c r="C477" s="2">
        <v>22</v>
      </c>
      <c r="D477" s="2" t="s">
        <v>50</v>
      </c>
      <c r="E477" s="12">
        <v>365</v>
      </c>
      <c r="F477" s="8">
        <v>3.3</v>
      </c>
      <c r="G477" s="8">
        <v>3.6</v>
      </c>
      <c r="H477" s="12">
        <v>77</v>
      </c>
      <c r="I477" s="8">
        <v>5.2</v>
      </c>
      <c r="J477" s="8">
        <v>6.1</v>
      </c>
      <c r="K477" s="8">
        <v>31.7</v>
      </c>
      <c r="L477" s="8">
        <v>20.1</v>
      </c>
      <c r="M477" s="8">
        <f t="shared" si="94"/>
        <v>25.9</v>
      </c>
      <c r="N477" s="9">
        <v>4.32</v>
      </c>
      <c r="O477" s="10">
        <f t="shared" si="95"/>
        <v>3.033980983877635</v>
      </c>
      <c r="P477" s="17">
        <f t="shared" si="96"/>
        <v>6.0680000000000005</v>
      </c>
    </row>
    <row r="478" spans="1:16" ht="11.25">
      <c r="A478" s="1">
        <v>328</v>
      </c>
      <c r="B478" s="2">
        <v>2016</v>
      </c>
      <c r="C478" s="2">
        <v>23</v>
      </c>
      <c r="D478" s="2" t="s">
        <v>50</v>
      </c>
      <c r="E478" s="12">
        <v>358</v>
      </c>
      <c r="F478" s="8">
        <v>4.4</v>
      </c>
      <c r="G478" s="8">
        <v>0</v>
      </c>
      <c r="H478" s="12">
        <v>80</v>
      </c>
      <c r="I478" s="8">
        <v>4.5</v>
      </c>
      <c r="J478" s="8">
        <v>5.5</v>
      </c>
      <c r="K478" s="8">
        <v>29.5</v>
      </c>
      <c r="L478" s="8">
        <v>18.8</v>
      </c>
      <c r="M478" s="8">
        <f t="shared" si="94"/>
        <v>24.15</v>
      </c>
      <c r="N478" s="9">
        <v>4.88</v>
      </c>
      <c r="O478" s="10">
        <f t="shared" si="95"/>
        <v>2.8467378352746624</v>
      </c>
      <c r="P478" s="17">
        <f t="shared" si="96"/>
        <v>5.658000000000001</v>
      </c>
    </row>
    <row r="479" spans="1:16" ht="11.25">
      <c r="A479" s="1">
        <v>329</v>
      </c>
      <c r="B479" s="2">
        <v>2016</v>
      </c>
      <c r="C479" s="2">
        <v>24</v>
      </c>
      <c r="D479" s="2" t="s">
        <v>50</v>
      </c>
      <c r="E479" s="12">
        <v>435</v>
      </c>
      <c r="F479" s="8">
        <v>9</v>
      </c>
      <c r="G479" s="8">
        <v>0</v>
      </c>
      <c r="H479" s="12">
        <v>70</v>
      </c>
      <c r="I479" s="8">
        <v>9.4</v>
      </c>
      <c r="J479" s="8">
        <v>9</v>
      </c>
      <c r="K479" s="8">
        <v>31.4</v>
      </c>
      <c r="L479" s="8">
        <v>19.8</v>
      </c>
      <c r="M479" s="8">
        <f t="shared" si="94"/>
        <v>25.6</v>
      </c>
      <c r="N479" s="9">
        <v>8.06</v>
      </c>
      <c r="O479" s="10">
        <f t="shared" si="95"/>
        <v>4.906412469907349</v>
      </c>
      <c r="P479" s="17">
        <f t="shared" si="96"/>
        <v>5.997714285714288</v>
      </c>
    </row>
    <row r="480" spans="1:16" ht="11.25">
      <c r="A480" s="1">
        <v>330</v>
      </c>
      <c r="B480" s="2">
        <v>2016</v>
      </c>
      <c r="C480" s="2">
        <v>25</v>
      </c>
      <c r="D480" s="2" t="s">
        <v>50</v>
      </c>
      <c r="E480" s="12">
        <v>620</v>
      </c>
      <c r="F480" s="8">
        <v>9.9</v>
      </c>
      <c r="G480" s="8">
        <v>0</v>
      </c>
      <c r="H480" s="12">
        <v>69</v>
      </c>
      <c r="I480" s="8">
        <v>11.8</v>
      </c>
      <c r="J480" s="8">
        <v>9.4</v>
      </c>
      <c r="K480" s="8">
        <v>33.1</v>
      </c>
      <c r="L480" s="8">
        <v>19</v>
      </c>
      <c r="M480" s="8">
        <f t="shared" si="94"/>
        <v>26.05</v>
      </c>
      <c r="N480" s="9">
        <v>6.1</v>
      </c>
      <c r="O480" s="10">
        <f t="shared" si="95"/>
        <v>9.854981397271597</v>
      </c>
      <c r="P480" s="17">
        <f t="shared" si="96"/>
        <v>6.103142857142858</v>
      </c>
    </row>
    <row r="481" spans="1:16" ht="11.25">
      <c r="A481" s="1">
        <v>331</v>
      </c>
      <c r="B481" s="2">
        <v>2016</v>
      </c>
      <c r="C481" s="2">
        <v>26</v>
      </c>
      <c r="D481" s="2" t="s">
        <v>50</v>
      </c>
      <c r="E481" s="12">
        <v>566</v>
      </c>
      <c r="F481" s="8">
        <v>8.4</v>
      </c>
      <c r="G481" s="8">
        <v>0</v>
      </c>
      <c r="H481" s="12">
        <v>72</v>
      </c>
      <c r="I481" s="8">
        <v>8.3</v>
      </c>
      <c r="J481" s="8">
        <v>5.7</v>
      </c>
      <c r="K481" s="8">
        <v>33.5</v>
      </c>
      <c r="L481" s="8">
        <v>19.2</v>
      </c>
      <c r="M481" s="8">
        <f t="shared" si="94"/>
        <v>26.35</v>
      </c>
      <c r="N481" s="9">
        <v>6.17</v>
      </c>
      <c r="O481" s="10">
        <f t="shared" si="95"/>
        <v>8.410534250905819</v>
      </c>
      <c r="P481" s="17">
        <f t="shared" si="96"/>
        <v>6.173428571428574</v>
      </c>
    </row>
    <row r="482" spans="1:16" ht="11.25">
      <c r="A482" s="1">
        <v>332</v>
      </c>
      <c r="B482" s="2">
        <v>2016</v>
      </c>
      <c r="C482" s="2">
        <v>27</v>
      </c>
      <c r="D482" s="2" t="s">
        <v>50</v>
      </c>
      <c r="E482" s="12">
        <v>548</v>
      </c>
      <c r="F482" s="8">
        <v>7.9</v>
      </c>
      <c r="G482" s="8">
        <v>0</v>
      </c>
      <c r="H482" s="12">
        <v>73</v>
      </c>
      <c r="I482" s="8">
        <v>10.2</v>
      </c>
      <c r="J482" s="8">
        <v>4.9</v>
      </c>
      <c r="K482" s="8">
        <v>33</v>
      </c>
      <c r="L482" s="8">
        <v>19.6</v>
      </c>
      <c r="M482" s="8">
        <f t="shared" si="94"/>
        <v>26.3</v>
      </c>
      <c r="N482" s="9">
        <v>6.16</v>
      </c>
      <c r="O482" s="10">
        <f t="shared" si="95"/>
        <v>7.9290518687838905</v>
      </c>
      <c r="P482" s="17">
        <f t="shared" si="96"/>
        <v>6.161714285714288</v>
      </c>
    </row>
    <row r="483" spans="1:16" ht="11.25">
      <c r="A483" s="1">
        <v>333</v>
      </c>
      <c r="B483" s="2">
        <v>2016</v>
      </c>
      <c r="C483" s="2">
        <v>28</v>
      </c>
      <c r="D483" s="2" t="s">
        <v>50</v>
      </c>
      <c r="E483" s="12">
        <v>436</v>
      </c>
      <c r="F483" s="8">
        <v>4.9</v>
      </c>
      <c r="G483" s="8">
        <v>20.8</v>
      </c>
      <c r="H483" s="12">
        <v>83</v>
      </c>
      <c r="I483" s="8">
        <v>14.2</v>
      </c>
      <c r="J483" s="8">
        <v>6</v>
      </c>
      <c r="K483" s="8">
        <v>32</v>
      </c>
      <c r="L483" s="8">
        <v>20.8</v>
      </c>
      <c r="M483" s="8">
        <f t="shared" si="94"/>
        <v>26.4</v>
      </c>
      <c r="N483" s="9">
        <v>6.19</v>
      </c>
      <c r="O483" s="10">
        <f t="shared" si="95"/>
        <v>4.933161491136346</v>
      </c>
      <c r="P483" s="17">
        <f t="shared" si="96"/>
        <v>6.185142857142859</v>
      </c>
    </row>
    <row r="484" spans="1:16" ht="11.25">
      <c r="A484" s="1">
        <v>334</v>
      </c>
      <c r="B484" s="2">
        <v>2016</v>
      </c>
      <c r="C484" s="2">
        <v>29</v>
      </c>
      <c r="D484" s="2" t="s">
        <v>50</v>
      </c>
      <c r="E484" s="12">
        <v>482</v>
      </c>
      <c r="F484" s="8">
        <v>7.3</v>
      </c>
      <c r="G484" s="8">
        <v>0</v>
      </c>
      <c r="H484" s="12">
        <v>73</v>
      </c>
      <c r="I484" s="8">
        <v>12.2</v>
      </c>
      <c r="J484" s="8">
        <v>11.6</v>
      </c>
      <c r="K484" s="8">
        <v>30.8</v>
      </c>
      <c r="L484" s="8">
        <v>21</v>
      </c>
      <c r="M484" s="8">
        <f t="shared" si="94"/>
        <v>25.9</v>
      </c>
      <c r="N484" s="9">
        <v>7.76</v>
      </c>
      <c r="O484" s="10">
        <f t="shared" si="95"/>
        <v>6.163616467670159</v>
      </c>
      <c r="P484" s="17">
        <f t="shared" si="96"/>
        <v>6.0680000000000005</v>
      </c>
    </row>
    <row r="485" spans="1:16" ht="11.25">
      <c r="A485" s="1">
        <v>335</v>
      </c>
      <c r="B485" s="2">
        <v>2016</v>
      </c>
      <c r="C485" s="2">
        <v>30</v>
      </c>
      <c r="D485" s="2" t="s">
        <v>50</v>
      </c>
      <c r="E485" s="12">
        <v>492</v>
      </c>
      <c r="F485" s="8">
        <v>3.5</v>
      </c>
      <c r="G485" s="8">
        <v>0</v>
      </c>
      <c r="H485" s="12">
        <v>71</v>
      </c>
      <c r="I485" s="8">
        <v>12.7</v>
      </c>
      <c r="J485" s="8">
        <v>18.9</v>
      </c>
      <c r="K485" s="8">
        <v>25</v>
      </c>
      <c r="L485" s="8">
        <v>17.6</v>
      </c>
      <c r="M485" s="8">
        <f t="shared" si="94"/>
        <v>21.3</v>
      </c>
      <c r="N485" s="9">
        <v>7.88</v>
      </c>
      <c r="O485" s="10">
        <f t="shared" si="95"/>
        <v>6.431106679960118</v>
      </c>
      <c r="P485" s="17">
        <f t="shared" si="96"/>
        <v>4.990285714285716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97" ref="E488:N488">AVERAGE(E456:E486)</f>
        <v>497.93333333333334</v>
      </c>
      <c r="F488" s="16">
        <f t="shared" si="97"/>
        <v>7.093333333333335</v>
      </c>
      <c r="G488" s="16">
        <f t="shared" si="97"/>
        <v>6.3500000000000005</v>
      </c>
      <c r="H488" s="16">
        <f t="shared" si="97"/>
        <v>74.76666666666667</v>
      </c>
      <c r="I488" s="16">
        <f t="shared" si="97"/>
        <v>10.436666666666666</v>
      </c>
      <c r="J488" s="16">
        <f t="shared" si="97"/>
        <v>9.093333333333332</v>
      </c>
      <c r="K488" s="16">
        <f t="shared" si="97"/>
        <v>29.62333333333333</v>
      </c>
      <c r="L488" s="16">
        <f t="shared" si="97"/>
        <v>17.66666666666667</v>
      </c>
      <c r="M488" s="16">
        <f t="shared" si="97"/>
        <v>23.644999999999996</v>
      </c>
      <c r="N488" s="16">
        <f t="shared" si="97"/>
        <v>6.346333333333332</v>
      </c>
    </row>
    <row r="489" spans="1:14" ht="11.25">
      <c r="A489" s="1" t="s">
        <v>33</v>
      </c>
      <c r="E489" s="16">
        <f aca="true" t="shared" si="98" ref="E489:N489">SUM(E456:E486)</f>
        <v>14938</v>
      </c>
      <c r="F489" s="16">
        <f t="shared" si="98"/>
        <v>212.80000000000004</v>
      </c>
      <c r="G489" s="16">
        <f t="shared" si="98"/>
        <v>190.50000000000003</v>
      </c>
      <c r="H489" s="16">
        <f t="shared" si="98"/>
        <v>2243</v>
      </c>
      <c r="I489" s="16">
        <f t="shared" si="98"/>
        <v>313.09999999999997</v>
      </c>
      <c r="J489" s="16">
        <f t="shared" si="98"/>
        <v>272.79999999999995</v>
      </c>
      <c r="K489" s="16">
        <f t="shared" si="98"/>
        <v>888.6999999999999</v>
      </c>
      <c r="L489" s="16">
        <f t="shared" si="98"/>
        <v>530.0000000000001</v>
      </c>
      <c r="M489" s="16">
        <f t="shared" si="98"/>
        <v>709.3499999999999</v>
      </c>
      <c r="N489" s="16">
        <f t="shared" si="98"/>
        <v>190.38999999999996</v>
      </c>
    </row>
    <row r="490" spans="1:14" ht="11.25">
      <c r="A490" s="1" t="s">
        <v>34</v>
      </c>
      <c r="E490" s="12">
        <f aca="true" t="shared" si="99" ref="E490:N490">STDEVP(E456:E486)</f>
        <v>128.58976976761755</v>
      </c>
      <c r="F490" s="8">
        <f t="shared" si="99"/>
        <v>3.4821385510758844</v>
      </c>
      <c r="G490" s="8">
        <f t="shared" si="99"/>
        <v>12.21599361492957</v>
      </c>
      <c r="H490" s="12">
        <f t="shared" si="99"/>
        <v>7.757505326384822</v>
      </c>
      <c r="I490" s="8">
        <f t="shared" si="99"/>
        <v>3.7964442428262934</v>
      </c>
      <c r="J490" s="8">
        <f t="shared" si="99"/>
        <v>3.3545922090306166</v>
      </c>
      <c r="K490" s="8">
        <f t="shared" si="99"/>
        <v>3.2472227449861975</v>
      </c>
      <c r="L490" s="8">
        <f t="shared" si="99"/>
        <v>2.206555888458034</v>
      </c>
      <c r="M490" s="8">
        <f t="shared" si="99"/>
        <v>2.2321271618496312</v>
      </c>
      <c r="N490" s="9">
        <f t="shared" si="99"/>
        <v>1.5263823971149058</v>
      </c>
    </row>
    <row r="491" spans="1:14" ht="11.25">
      <c r="A491" s="1" t="s">
        <v>35</v>
      </c>
      <c r="E491" s="12">
        <f aca="true" t="shared" si="100" ref="E491:N491">VARP(E456:E486)</f>
        <v>16535.32888888889</v>
      </c>
      <c r="F491" s="8">
        <f t="shared" si="100"/>
        <v>12.125288888888859</v>
      </c>
      <c r="G491" s="8">
        <f t="shared" si="100"/>
        <v>149.2305</v>
      </c>
      <c r="H491" s="12">
        <f t="shared" si="100"/>
        <v>60.17888888888889</v>
      </c>
      <c r="I491" s="8">
        <f t="shared" si="100"/>
        <v>14.412988888888908</v>
      </c>
      <c r="J491" s="8">
        <f t="shared" si="100"/>
        <v>11.253288888888912</v>
      </c>
      <c r="K491" s="8">
        <f t="shared" si="100"/>
        <v>10.544455555555695</v>
      </c>
      <c r="L491" s="8">
        <f t="shared" si="100"/>
        <v>4.868888888888824</v>
      </c>
      <c r="M491" s="8">
        <f t="shared" si="100"/>
        <v>4.9823916666668895</v>
      </c>
      <c r="N491" s="9">
        <f t="shared" si="100"/>
        <v>2.329843222222246</v>
      </c>
    </row>
    <row r="492" spans="1:14" ht="11.25">
      <c r="A492" s="1" t="s">
        <v>36</v>
      </c>
      <c r="E492" s="12">
        <f aca="true" t="shared" si="101" ref="E492:N492">MAX(E456:E486)</f>
        <v>766</v>
      </c>
      <c r="F492" s="8">
        <f t="shared" si="101"/>
        <v>12</v>
      </c>
      <c r="G492" s="8">
        <f t="shared" si="101"/>
        <v>53.1</v>
      </c>
      <c r="H492" s="12">
        <f t="shared" si="101"/>
        <v>94</v>
      </c>
      <c r="I492" s="8">
        <f t="shared" si="101"/>
        <v>23.7</v>
      </c>
      <c r="J492" s="8">
        <f t="shared" si="101"/>
        <v>18.9</v>
      </c>
      <c r="K492" s="8">
        <f t="shared" si="101"/>
        <v>33.5</v>
      </c>
      <c r="L492" s="8">
        <f t="shared" si="101"/>
        <v>21</v>
      </c>
      <c r="M492" s="8">
        <f t="shared" si="101"/>
        <v>26.4</v>
      </c>
      <c r="N492" s="9">
        <f t="shared" si="101"/>
        <v>9.94</v>
      </c>
    </row>
    <row r="493" spans="1:14" ht="11.25">
      <c r="A493" s="1" t="s">
        <v>37</v>
      </c>
      <c r="E493" s="12">
        <f aca="true" t="shared" si="102" ref="E493:N493">MIN(E456:E486)</f>
        <v>192</v>
      </c>
      <c r="F493" s="8">
        <f t="shared" si="102"/>
        <v>0</v>
      </c>
      <c r="G493" s="8">
        <f t="shared" si="102"/>
        <v>0</v>
      </c>
      <c r="H493" s="12">
        <f t="shared" si="102"/>
        <v>55</v>
      </c>
      <c r="I493" s="8">
        <f t="shared" si="102"/>
        <v>4.5</v>
      </c>
      <c r="J493" s="8">
        <f t="shared" si="102"/>
        <v>4.9</v>
      </c>
      <c r="K493" s="8">
        <f t="shared" si="102"/>
        <v>21.1</v>
      </c>
      <c r="L493" s="8">
        <f t="shared" si="102"/>
        <v>11.6</v>
      </c>
      <c r="M493" s="8">
        <f t="shared" si="102"/>
        <v>18.45</v>
      </c>
      <c r="N493" s="9">
        <f t="shared" si="102"/>
        <v>4.32</v>
      </c>
    </row>
    <row r="494" spans="1:4" ht="11.25">
      <c r="A494" s="1" t="s">
        <v>38</v>
      </c>
      <c r="C494" s="22">
        <v>12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2016</v>
      </c>
      <c r="C501" s="2">
        <v>1</v>
      </c>
      <c r="D501" s="2" t="s">
        <v>51</v>
      </c>
      <c r="E501" s="12">
        <v>419</v>
      </c>
      <c r="F501" s="8">
        <v>3.8</v>
      </c>
      <c r="G501" s="8">
        <v>0</v>
      </c>
      <c r="H501" s="12">
        <v>70</v>
      </c>
      <c r="I501" s="8">
        <v>7.2</v>
      </c>
      <c r="J501" s="8">
        <v>13</v>
      </c>
      <c r="K501" s="8">
        <v>27.4</v>
      </c>
      <c r="L501" s="8">
        <v>16.4</v>
      </c>
      <c r="M501" s="8">
        <f aca="true" t="shared" si="103" ref="M501:M531">AVERAGE(K501:L501)</f>
        <v>21.9</v>
      </c>
      <c r="N501" s="9">
        <v>6.78</v>
      </c>
      <c r="O501" s="10">
        <f>(((E501/1003)-0.26)*13.5)/0.51</f>
        <v>4.1756495220221685</v>
      </c>
      <c r="P501" s="17">
        <f>((1003/59)*0.01)*M501/0.7</f>
        <v>5.3185714285714285</v>
      </c>
      <c r="Q501" s="12"/>
      <c r="S501" s="1"/>
      <c r="T501" s="1"/>
    </row>
    <row r="502" spans="1:20" ht="11.25">
      <c r="A502" s="1">
        <v>276</v>
      </c>
      <c r="B502" s="2">
        <v>2016</v>
      </c>
      <c r="C502" s="2">
        <v>2</v>
      </c>
      <c r="D502" s="2" t="s">
        <v>51</v>
      </c>
      <c r="E502" s="12">
        <v>599</v>
      </c>
      <c r="F502" s="8">
        <v>8.9</v>
      </c>
      <c r="G502" s="8">
        <v>0</v>
      </c>
      <c r="H502" s="12">
        <v>71</v>
      </c>
      <c r="I502" s="8">
        <v>8.3</v>
      </c>
      <c r="J502" s="8">
        <v>6.7</v>
      </c>
      <c r="K502" s="8">
        <v>31.6</v>
      </c>
      <c r="L502" s="8">
        <v>17.6</v>
      </c>
      <c r="M502" s="8">
        <f t="shared" si="103"/>
        <v>24.6</v>
      </c>
      <c r="N502" s="9">
        <v>5.97</v>
      </c>
      <c r="O502" s="10">
        <f aca="true" t="shared" si="104" ref="O502:O531">(((E502/1003)-0.26)*13.5)/0.51</f>
        <v>8.926104040818721</v>
      </c>
      <c r="P502" s="17">
        <f aca="true" t="shared" si="105" ref="P502:P531">((1003/59)*0.01)*M502/0.7</f>
        <v>5.974285714285715</v>
      </c>
      <c r="Q502" s="12"/>
      <c r="R502" s="1"/>
      <c r="S502" s="1"/>
      <c r="T502" s="1"/>
    </row>
    <row r="503" spans="1:20" ht="11.25">
      <c r="A503" s="1">
        <v>277</v>
      </c>
      <c r="B503" s="2">
        <v>2016</v>
      </c>
      <c r="C503" s="2">
        <v>3</v>
      </c>
      <c r="D503" s="2" t="s">
        <v>51</v>
      </c>
      <c r="E503" s="12">
        <v>287</v>
      </c>
      <c r="F503" s="8">
        <v>0.7</v>
      </c>
      <c r="G503" s="8">
        <v>18.5</v>
      </c>
      <c r="H503" s="12">
        <v>87</v>
      </c>
      <c r="I503" s="8">
        <v>20.9</v>
      </c>
      <c r="J503" s="8">
        <v>6.1</v>
      </c>
      <c r="K503" s="8">
        <v>30.5</v>
      </c>
      <c r="L503" s="8">
        <v>19.5</v>
      </c>
      <c r="M503" s="8">
        <f t="shared" si="103"/>
        <v>25</v>
      </c>
      <c r="N503" s="9">
        <v>6.07</v>
      </c>
      <c r="O503" s="10">
        <f t="shared" si="104"/>
        <v>0.6919828749046968</v>
      </c>
      <c r="P503" s="17">
        <f t="shared" si="105"/>
        <v>6.071428571428572</v>
      </c>
      <c r="Q503" s="12"/>
      <c r="R503" s="1"/>
      <c r="S503" s="1"/>
      <c r="T503" s="1"/>
    </row>
    <row r="504" spans="1:20" ht="11.25">
      <c r="A504" s="1">
        <v>278</v>
      </c>
      <c r="B504" s="2">
        <v>2016</v>
      </c>
      <c r="C504" s="2">
        <v>4</v>
      </c>
      <c r="D504" s="2" t="s">
        <v>51</v>
      </c>
      <c r="E504" s="12">
        <v>444</v>
      </c>
      <c r="F504" s="8">
        <v>4.8</v>
      </c>
      <c r="G504" s="8">
        <v>0.3</v>
      </c>
      <c r="H504" s="12">
        <v>74</v>
      </c>
      <c r="I504" s="8">
        <v>12.2</v>
      </c>
      <c r="J504" s="8">
        <v>11</v>
      </c>
      <c r="K504" s="8">
        <v>29.4</v>
      </c>
      <c r="L504" s="8">
        <v>19.3</v>
      </c>
      <c r="M504" s="8">
        <f t="shared" si="103"/>
        <v>24.35</v>
      </c>
      <c r="N504" s="9">
        <v>5.91</v>
      </c>
      <c r="O504" s="10">
        <f t="shared" si="104"/>
        <v>4.835434871855022</v>
      </c>
      <c r="P504" s="17">
        <f t="shared" si="105"/>
        <v>5.91357142857143</v>
      </c>
      <c r="Q504" s="12"/>
      <c r="R504" s="1"/>
      <c r="S504" s="1"/>
      <c r="T504" s="1"/>
    </row>
    <row r="505" spans="1:18" ht="11.25">
      <c r="A505" s="1">
        <v>279</v>
      </c>
      <c r="B505" s="2">
        <v>2016</v>
      </c>
      <c r="C505" s="2">
        <v>5</v>
      </c>
      <c r="D505" s="2" t="s">
        <v>51</v>
      </c>
      <c r="E505" s="12">
        <v>616</v>
      </c>
      <c r="F505" s="8">
        <v>9.4</v>
      </c>
      <c r="G505" s="8">
        <v>0</v>
      </c>
      <c r="H505" s="12">
        <v>66</v>
      </c>
      <c r="I505" s="8">
        <v>17.5</v>
      </c>
      <c r="J505" s="8">
        <v>11.3</v>
      </c>
      <c r="K505" s="8">
        <v>30.8</v>
      </c>
      <c r="L505" s="8">
        <v>18</v>
      </c>
      <c r="M505" s="8">
        <f t="shared" si="103"/>
        <v>24.4</v>
      </c>
      <c r="N505" s="9">
        <v>5.93</v>
      </c>
      <c r="O505" s="10">
        <f t="shared" si="104"/>
        <v>9.37475807870506</v>
      </c>
      <c r="P505" s="17">
        <f t="shared" si="105"/>
        <v>5.925714285714285</v>
      </c>
      <c r="Q505" s="12"/>
      <c r="R505" s="1"/>
    </row>
    <row r="506" spans="1:17" ht="11.25">
      <c r="A506" s="1">
        <v>280</v>
      </c>
      <c r="B506" s="2">
        <v>2016</v>
      </c>
      <c r="C506" s="2">
        <v>6</v>
      </c>
      <c r="D506" s="2" t="s">
        <v>51</v>
      </c>
      <c r="E506" s="12">
        <v>668</v>
      </c>
      <c r="F506" s="8">
        <v>11.9</v>
      </c>
      <c r="G506" s="8">
        <v>0</v>
      </c>
      <c r="H506" s="12">
        <v>59</v>
      </c>
      <c r="I506" s="8">
        <v>8.8</v>
      </c>
      <c r="J506" s="8">
        <v>7.2</v>
      </c>
      <c r="K506" s="8">
        <v>32.3</v>
      </c>
      <c r="L506" s="8">
        <v>16.8</v>
      </c>
      <c r="M506" s="8">
        <f t="shared" si="103"/>
        <v>24.549999999999997</v>
      </c>
      <c r="N506" s="9">
        <v>5.96</v>
      </c>
      <c r="O506" s="10">
        <f t="shared" si="104"/>
        <v>10.747111606357397</v>
      </c>
      <c r="P506" s="17">
        <f t="shared" si="105"/>
        <v>5.962142857142857</v>
      </c>
      <c r="Q506" s="12"/>
    </row>
    <row r="507" spans="1:17" ht="11.25">
      <c r="A507" s="1">
        <v>281</v>
      </c>
      <c r="B507" s="2">
        <v>2016</v>
      </c>
      <c r="C507" s="2">
        <v>7</v>
      </c>
      <c r="D507" s="2" t="s">
        <v>51</v>
      </c>
      <c r="E507" s="12">
        <v>477</v>
      </c>
      <c r="F507" s="8">
        <v>5.7</v>
      </c>
      <c r="G507" s="8">
        <v>6.1</v>
      </c>
      <c r="H507" s="12">
        <v>80</v>
      </c>
      <c r="I507" s="8">
        <v>15.3</v>
      </c>
      <c r="J507" s="8">
        <v>6.2</v>
      </c>
      <c r="K507" s="8">
        <v>33.4</v>
      </c>
      <c r="L507" s="8">
        <v>18.4</v>
      </c>
      <c r="M507" s="8">
        <f t="shared" si="103"/>
        <v>25.9</v>
      </c>
      <c r="N507" s="9">
        <v>6.29</v>
      </c>
      <c r="O507" s="10">
        <f t="shared" si="104"/>
        <v>5.706351533634391</v>
      </c>
      <c r="P507" s="17">
        <f t="shared" si="105"/>
        <v>6.290000000000001</v>
      </c>
      <c r="Q507" s="12"/>
    </row>
    <row r="508" spans="1:17" ht="11.25">
      <c r="A508" s="1">
        <v>282</v>
      </c>
      <c r="B508" s="2">
        <v>2016</v>
      </c>
      <c r="C508" s="2">
        <v>8</v>
      </c>
      <c r="D508" s="2" t="s">
        <v>51</v>
      </c>
      <c r="E508" s="12">
        <v>468</v>
      </c>
      <c r="F508" s="8">
        <v>5.5</v>
      </c>
      <c r="G508" s="8">
        <v>3.8</v>
      </c>
      <c r="H508" s="12">
        <v>80</v>
      </c>
      <c r="I508" s="8">
        <v>10.1</v>
      </c>
      <c r="J508" s="8">
        <v>6.8</v>
      </c>
      <c r="K508" s="8">
        <v>31</v>
      </c>
      <c r="L508" s="8">
        <v>18.8</v>
      </c>
      <c r="M508" s="8">
        <f t="shared" si="103"/>
        <v>24.9</v>
      </c>
      <c r="N508" s="9">
        <v>6.05</v>
      </c>
      <c r="O508" s="10">
        <f t="shared" si="104"/>
        <v>5.468828807694563</v>
      </c>
      <c r="P508" s="17">
        <f t="shared" si="105"/>
        <v>6.047142857142857</v>
      </c>
      <c r="Q508" s="12"/>
    </row>
    <row r="509" spans="1:20" ht="11.25">
      <c r="A509" s="1">
        <v>283</v>
      </c>
      <c r="B509" s="2">
        <v>2016</v>
      </c>
      <c r="C509" s="2">
        <v>9</v>
      </c>
      <c r="D509" s="2" t="s">
        <v>51</v>
      </c>
      <c r="E509" s="12">
        <v>430</v>
      </c>
      <c r="F509" s="8">
        <v>4.5</v>
      </c>
      <c r="G509" s="8">
        <v>21.6</v>
      </c>
      <c r="H509" s="12">
        <v>89</v>
      </c>
      <c r="I509" s="8">
        <v>17.2</v>
      </c>
      <c r="J509" s="8">
        <v>5.6</v>
      </c>
      <c r="K509" s="8">
        <v>30.9</v>
      </c>
      <c r="L509" s="8">
        <v>20.3</v>
      </c>
      <c r="M509" s="8">
        <f t="shared" si="103"/>
        <v>25.6</v>
      </c>
      <c r="N509" s="9">
        <v>6.22</v>
      </c>
      <c r="O509" s="10">
        <f t="shared" si="104"/>
        <v>4.465955075948624</v>
      </c>
      <c r="P509" s="17">
        <f t="shared" si="105"/>
        <v>6.217142857142858</v>
      </c>
      <c r="Q509" s="12"/>
      <c r="S509" s="1"/>
      <c r="T509" s="1"/>
    </row>
    <row r="510" spans="1:20" ht="11.25">
      <c r="A510" s="1">
        <v>284</v>
      </c>
      <c r="B510" s="2">
        <v>2016</v>
      </c>
      <c r="C510" s="2">
        <v>10</v>
      </c>
      <c r="D510" s="2" t="s">
        <v>51</v>
      </c>
      <c r="E510" s="12">
        <v>456</v>
      </c>
      <c r="F510" s="8">
        <v>5.2</v>
      </c>
      <c r="G510" s="8">
        <v>23.6</v>
      </c>
      <c r="H510" s="12">
        <v>86</v>
      </c>
      <c r="I510" s="8">
        <v>9.7</v>
      </c>
      <c r="J510" s="8">
        <v>5.4</v>
      </c>
      <c r="K510" s="8">
        <v>29.1</v>
      </c>
      <c r="L510" s="8">
        <v>21.3</v>
      </c>
      <c r="M510" s="8">
        <f t="shared" si="103"/>
        <v>25.200000000000003</v>
      </c>
      <c r="N510" s="9">
        <v>6.12</v>
      </c>
      <c r="O510" s="10">
        <f t="shared" si="104"/>
        <v>5.152131839774793</v>
      </c>
      <c r="P510" s="17">
        <f t="shared" si="105"/>
        <v>6.120000000000001</v>
      </c>
      <c r="Q510" s="12"/>
      <c r="R510" s="1"/>
      <c r="S510" s="1"/>
      <c r="T510" s="1"/>
    </row>
    <row r="511" spans="1:20" ht="11.25">
      <c r="A511" s="1">
        <v>285</v>
      </c>
      <c r="B511" s="2">
        <v>2016</v>
      </c>
      <c r="C511" s="2">
        <v>11</v>
      </c>
      <c r="D511" s="2" t="s">
        <v>51</v>
      </c>
      <c r="E511" s="12">
        <v>417</v>
      </c>
      <c r="F511" s="8">
        <v>4.1</v>
      </c>
      <c r="G511" s="8">
        <v>4.6</v>
      </c>
      <c r="H511" s="12">
        <v>85</v>
      </c>
      <c r="I511" s="8">
        <v>17.2</v>
      </c>
      <c r="J511" s="8">
        <v>9</v>
      </c>
      <c r="K511" s="8">
        <v>30</v>
      </c>
      <c r="L511" s="8">
        <v>21.4</v>
      </c>
      <c r="M511" s="8">
        <f t="shared" si="103"/>
        <v>25.7</v>
      </c>
      <c r="N511" s="9">
        <v>6.24</v>
      </c>
      <c r="O511" s="10">
        <f t="shared" si="104"/>
        <v>4.122866694035539</v>
      </c>
      <c r="P511" s="17">
        <f t="shared" si="105"/>
        <v>6.241428571428571</v>
      </c>
      <c r="Q511" s="12"/>
      <c r="R511" s="1"/>
      <c r="S511" s="1"/>
      <c r="T511" s="1"/>
    </row>
    <row r="512" spans="1:18" ht="11.25">
      <c r="A512" s="1">
        <v>286</v>
      </c>
      <c r="B512" s="2">
        <v>2016</v>
      </c>
      <c r="C512" s="2">
        <v>12</v>
      </c>
      <c r="D512" s="2" t="s">
        <v>51</v>
      </c>
      <c r="E512" s="12">
        <v>475</v>
      </c>
      <c r="F512" s="8">
        <v>4.5</v>
      </c>
      <c r="G512" s="8">
        <v>5.1</v>
      </c>
      <c r="H512" s="12">
        <v>87</v>
      </c>
      <c r="I512" s="8">
        <v>8.7</v>
      </c>
      <c r="J512" s="8">
        <v>7.6</v>
      </c>
      <c r="K512" s="8">
        <v>30.2</v>
      </c>
      <c r="L512" s="8">
        <v>22</v>
      </c>
      <c r="M512" s="8">
        <f t="shared" si="103"/>
        <v>26.1</v>
      </c>
      <c r="N512" s="9">
        <v>6.5</v>
      </c>
      <c r="O512" s="10">
        <f t="shared" si="104"/>
        <v>5.653568705647762</v>
      </c>
      <c r="P512" s="17">
        <f t="shared" si="105"/>
        <v>6.338571428571429</v>
      </c>
      <c r="Q512" s="12"/>
      <c r="R512" s="1"/>
    </row>
    <row r="513" spans="1:17" ht="11.25">
      <c r="A513" s="1">
        <v>287</v>
      </c>
      <c r="B513" s="2">
        <v>2016</v>
      </c>
      <c r="C513" s="2">
        <v>13</v>
      </c>
      <c r="D513" s="2" t="s">
        <v>51</v>
      </c>
      <c r="E513" s="12">
        <v>479</v>
      </c>
      <c r="F513" s="8">
        <v>4.6</v>
      </c>
      <c r="G513" s="8">
        <v>3.3</v>
      </c>
      <c r="H513" s="12">
        <v>84</v>
      </c>
      <c r="I513" s="8">
        <v>5.1</v>
      </c>
      <c r="J513" s="8">
        <v>5.8</v>
      </c>
      <c r="K513" s="8">
        <v>31.7</v>
      </c>
      <c r="L513" s="8">
        <v>21.6</v>
      </c>
      <c r="M513" s="8">
        <f t="shared" si="103"/>
        <v>26.65</v>
      </c>
      <c r="N513" s="9">
        <v>7.34</v>
      </c>
      <c r="O513" s="10">
        <f t="shared" si="104"/>
        <v>5.759134361621019</v>
      </c>
      <c r="P513" s="17">
        <f t="shared" si="105"/>
        <v>6.472142857142858</v>
      </c>
      <c r="Q513" s="12"/>
    </row>
    <row r="514" spans="1:17" ht="11.25">
      <c r="A514" s="1">
        <v>288</v>
      </c>
      <c r="B514" s="2">
        <v>2016</v>
      </c>
      <c r="C514" s="2">
        <v>14</v>
      </c>
      <c r="D514" s="2" t="s">
        <v>51</v>
      </c>
      <c r="E514" s="12">
        <v>435</v>
      </c>
      <c r="F514" s="8">
        <v>5.5</v>
      </c>
      <c r="G514" s="8">
        <v>0</v>
      </c>
      <c r="H514" s="12">
        <v>76</v>
      </c>
      <c r="I514" s="8">
        <v>12.2</v>
      </c>
      <c r="J514" s="8">
        <v>9.9</v>
      </c>
      <c r="K514" s="8">
        <v>31.8</v>
      </c>
      <c r="L514" s="8">
        <v>21.2</v>
      </c>
      <c r="M514" s="8">
        <f t="shared" si="103"/>
        <v>26.5</v>
      </c>
      <c r="N514" s="9">
        <v>7.56</v>
      </c>
      <c r="O514" s="10">
        <f t="shared" si="104"/>
        <v>4.5979121459151955</v>
      </c>
      <c r="P514" s="17">
        <f t="shared" si="105"/>
        <v>6.435714285714286</v>
      </c>
      <c r="Q514" s="12"/>
    </row>
    <row r="515" spans="1:20" ht="11.25">
      <c r="A515" s="1">
        <v>289</v>
      </c>
      <c r="B515" s="2">
        <v>2016</v>
      </c>
      <c r="C515" s="2">
        <v>15</v>
      </c>
      <c r="D515" s="2" t="s">
        <v>51</v>
      </c>
      <c r="E515" s="12">
        <v>522</v>
      </c>
      <c r="F515" s="8">
        <v>6</v>
      </c>
      <c r="G515" s="8">
        <v>0</v>
      </c>
      <c r="H515" s="12">
        <v>69</v>
      </c>
      <c r="I515" s="8">
        <v>13.7</v>
      </c>
      <c r="J515" s="8">
        <v>21.2</v>
      </c>
      <c r="K515" s="8">
        <v>25</v>
      </c>
      <c r="L515" s="8">
        <v>18.8</v>
      </c>
      <c r="M515" s="8">
        <f t="shared" si="103"/>
        <v>21.9</v>
      </c>
      <c r="N515" s="9">
        <v>9</v>
      </c>
      <c r="O515" s="10">
        <f t="shared" si="104"/>
        <v>6.893965163333529</v>
      </c>
      <c r="P515" s="17">
        <f t="shared" si="105"/>
        <v>5.3185714285714285</v>
      </c>
      <c r="Q515" s="12"/>
      <c r="S515" s="1"/>
      <c r="T515" s="1"/>
    </row>
    <row r="516" spans="1:20" ht="11.25">
      <c r="A516" s="1">
        <v>290</v>
      </c>
      <c r="B516" s="2">
        <v>2016</v>
      </c>
      <c r="C516" s="2">
        <v>16</v>
      </c>
      <c r="D516" s="2" t="s">
        <v>51</v>
      </c>
      <c r="E516" s="12">
        <v>423</v>
      </c>
      <c r="F516" s="8">
        <v>4.3</v>
      </c>
      <c r="G516" s="8">
        <v>0</v>
      </c>
      <c r="H516" s="12">
        <v>68</v>
      </c>
      <c r="I516" s="8">
        <v>8.8</v>
      </c>
      <c r="J516" s="8">
        <v>12</v>
      </c>
      <c r="K516" s="8">
        <v>27.9</v>
      </c>
      <c r="L516" s="8">
        <v>16.4</v>
      </c>
      <c r="M516" s="8">
        <f t="shared" si="103"/>
        <v>22.15</v>
      </c>
      <c r="N516" s="9">
        <v>6.38</v>
      </c>
      <c r="O516" s="10">
        <f t="shared" si="104"/>
        <v>4.281215177995425</v>
      </c>
      <c r="P516" s="17">
        <f t="shared" si="105"/>
        <v>5.3792857142857144</v>
      </c>
      <c r="Q516" s="12"/>
      <c r="R516" s="1"/>
      <c r="S516" s="1"/>
      <c r="T516" s="1"/>
    </row>
    <row r="517" spans="1:20" ht="11.25">
      <c r="A517" s="1">
        <v>291</v>
      </c>
      <c r="B517" s="2">
        <v>2016</v>
      </c>
      <c r="C517" s="2">
        <v>17</v>
      </c>
      <c r="D517" s="2" t="s">
        <v>51</v>
      </c>
      <c r="E517" s="12">
        <v>707</v>
      </c>
      <c r="F517" s="8">
        <v>11.8</v>
      </c>
      <c r="G517" s="8">
        <v>13.2</v>
      </c>
      <c r="H517" s="12">
        <v>68</v>
      </c>
      <c r="I517" s="8">
        <v>15.9</v>
      </c>
      <c r="J517" s="8">
        <v>8.7</v>
      </c>
      <c r="K517" s="8">
        <v>31.3</v>
      </c>
      <c r="L517" s="8">
        <v>16.3</v>
      </c>
      <c r="M517" s="8">
        <f t="shared" si="103"/>
        <v>23.8</v>
      </c>
      <c r="N517" s="9">
        <v>6.78</v>
      </c>
      <c r="O517" s="10">
        <f t="shared" si="104"/>
        <v>11.776376752096652</v>
      </c>
      <c r="P517" s="17">
        <f t="shared" si="105"/>
        <v>5.780000000000001</v>
      </c>
      <c r="Q517" s="12"/>
      <c r="R517" s="1"/>
      <c r="S517" s="1"/>
      <c r="T517" s="1"/>
    </row>
    <row r="518" spans="1:18" ht="11.25">
      <c r="A518" s="1">
        <v>292</v>
      </c>
      <c r="B518" s="2">
        <v>2016</v>
      </c>
      <c r="C518" s="2">
        <v>18</v>
      </c>
      <c r="D518" s="2" t="s">
        <v>51</v>
      </c>
      <c r="E518" s="12">
        <v>610</v>
      </c>
      <c r="F518" s="8">
        <v>9.2</v>
      </c>
      <c r="G518" s="8">
        <v>13.5</v>
      </c>
      <c r="H518" s="12">
        <v>73</v>
      </c>
      <c r="I518" s="8">
        <v>15</v>
      </c>
      <c r="J518" s="8">
        <v>6.7</v>
      </c>
      <c r="K518" s="8">
        <v>32.1</v>
      </c>
      <c r="L518" s="8">
        <v>18.1</v>
      </c>
      <c r="M518" s="8">
        <f t="shared" si="103"/>
        <v>25.1</v>
      </c>
      <c r="N518" s="9">
        <v>6.1</v>
      </c>
      <c r="O518" s="10">
        <f t="shared" si="104"/>
        <v>9.216409594745175</v>
      </c>
      <c r="P518" s="17">
        <f t="shared" si="105"/>
        <v>6.095714285714287</v>
      </c>
      <c r="Q518" s="12"/>
      <c r="R518" s="1"/>
    </row>
    <row r="519" spans="1:17" ht="11.25">
      <c r="A519" s="1">
        <v>293</v>
      </c>
      <c r="B519" s="2">
        <v>2016</v>
      </c>
      <c r="C519" s="2">
        <v>19</v>
      </c>
      <c r="D519" s="2" t="s">
        <v>51</v>
      </c>
      <c r="E519" s="12">
        <v>308</v>
      </c>
      <c r="F519" s="8">
        <v>2.3</v>
      </c>
      <c r="G519" s="8">
        <v>11.4</v>
      </c>
      <c r="H519" s="12">
        <v>88</v>
      </c>
      <c r="I519" s="8">
        <v>12.7</v>
      </c>
      <c r="J519" s="8">
        <v>7.5</v>
      </c>
      <c r="K519" s="8">
        <v>29.7</v>
      </c>
      <c r="L519" s="8">
        <v>17.4</v>
      </c>
      <c r="M519" s="8">
        <f t="shared" si="103"/>
        <v>23.549999999999997</v>
      </c>
      <c r="N519" s="9">
        <v>5.72</v>
      </c>
      <c r="O519" s="10">
        <f t="shared" si="104"/>
        <v>1.246202568764295</v>
      </c>
      <c r="P519" s="17">
        <f t="shared" si="105"/>
        <v>5.719285714285714</v>
      </c>
      <c r="Q519" s="12"/>
    </row>
    <row r="520" spans="1:17" ht="11.25">
      <c r="A520" s="1">
        <v>294</v>
      </c>
      <c r="B520" s="2">
        <v>2016</v>
      </c>
      <c r="C520" s="2">
        <v>20</v>
      </c>
      <c r="D520" s="2" t="s">
        <v>51</v>
      </c>
      <c r="E520" s="12">
        <v>658</v>
      </c>
      <c r="F520" s="8">
        <v>10.5</v>
      </c>
      <c r="G520" s="8">
        <v>5.4</v>
      </c>
      <c r="H520" s="12">
        <v>78</v>
      </c>
      <c r="I520" s="8">
        <v>8.7</v>
      </c>
      <c r="J520" s="8">
        <v>8.4</v>
      </c>
      <c r="K520" s="8">
        <v>31.3</v>
      </c>
      <c r="L520" s="8">
        <v>18.2</v>
      </c>
      <c r="M520" s="8">
        <f t="shared" si="103"/>
        <v>24.75</v>
      </c>
      <c r="N520" s="9">
        <v>9.88</v>
      </c>
      <c r="O520" s="10">
        <f t="shared" si="104"/>
        <v>10.483197466424254</v>
      </c>
      <c r="P520" s="17">
        <f t="shared" si="105"/>
        <v>6.010714285714287</v>
      </c>
      <c r="Q520" s="12"/>
    </row>
    <row r="521" spans="1:17" ht="11.25">
      <c r="A521" s="1">
        <v>295</v>
      </c>
      <c r="B521" s="2">
        <v>2016</v>
      </c>
      <c r="C521" s="2">
        <v>21</v>
      </c>
      <c r="D521" s="2" t="s">
        <v>51</v>
      </c>
      <c r="E521" s="12">
        <v>408</v>
      </c>
      <c r="F521" s="8">
        <v>3.9</v>
      </c>
      <c r="G521" s="8">
        <v>8.4</v>
      </c>
      <c r="H521" s="12">
        <v>84</v>
      </c>
      <c r="I521" s="8">
        <v>18.5</v>
      </c>
      <c r="J521" s="8">
        <v>5.3</v>
      </c>
      <c r="K521" s="8">
        <v>29.3</v>
      </c>
      <c r="L521" s="8">
        <v>18.2</v>
      </c>
      <c r="M521" s="8">
        <f t="shared" si="103"/>
        <v>23.75</v>
      </c>
      <c r="N521" s="9">
        <v>5.77</v>
      </c>
      <c r="O521" s="10">
        <f t="shared" si="104"/>
        <v>3.885343968095713</v>
      </c>
      <c r="P521" s="17">
        <f t="shared" si="105"/>
        <v>5.767857142857144</v>
      </c>
      <c r="Q521" s="12"/>
    </row>
    <row r="522" spans="1:20" ht="11.25">
      <c r="A522" s="1">
        <v>296</v>
      </c>
      <c r="B522" s="2">
        <v>2016</v>
      </c>
      <c r="C522" s="2">
        <v>22</v>
      </c>
      <c r="D522" s="2" t="s">
        <v>51</v>
      </c>
      <c r="E522" s="12">
        <v>554</v>
      </c>
      <c r="F522" s="8">
        <v>7.7</v>
      </c>
      <c r="G522" s="8">
        <v>1.6</v>
      </c>
      <c r="H522" s="12">
        <v>77</v>
      </c>
      <c r="I522" s="8">
        <v>7.5</v>
      </c>
      <c r="J522" s="8">
        <v>7.3</v>
      </c>
      <c r="K522" s="8">
        <v>30.4</v>
      </c>
      <c r="L522" s="8">
        <v>19</v>
      </c>
      <c r="M522" s="8">
        <f t="shared" si="103"/>
        <v>24.7</v>
      </c>
      <c r="N522" s="9">
        <v>6</v>
      </c>
      <c r="O522" s="10">
        <f t="shared" si="104"/>
        <v>7.7384904111195825</v>
      </c>
      <c r="P522" s="17">
        <f t="shared" si="105"/>
        <v>5.998571428571429</v>
      </c>
      <c r="Q522" s="12"/>
      <c r="S522" s="1"/>
      <c r="T522" s="1"/>
    </row>
    <row r="523" spans="1:18" ht="11.25">
      <c r="A523" s="1">
        <v>297</v>
      </c>
      <c r="B523" s="2">
        <v>2016</v>
      </c>
      <c r="C523" s="2">
        <v>23</v>
      </c>
      <c r="D523" s="2" t="s">
        <v>51</v>
      </c>
      <c r="E523" s="12">
        <v>548</v>
      </c>
      <c r="F523" s="8">
        <v>7.6</v>
      </c>
      <c r="G523" s="8">
        <v>0</v>
      </c>
      <c r="H523" s="12">
        <v>75</v>
      </c>
      <c r="I523" s="8">
        <v>13</v>
      </c>
      <c r="J523" s="8">
        <v>7</v>
      </c>
      <c r="K523" s="8">
        <v>33.8</v>
      </c>
      <c r="L523" s="8">
        <v>19.4</v>
      </c>
      <c r="M523" s="8">
        <f t="shared" si="103"/>
        <v>26.599999999999998</v>
      </c>
      <c r="N523" s="9">
        <v>6.46</v>
      </c>
      <c r="O523" s="10">
        <f t="shared" si="104"/>
        <v>7.580141927159696</v>
      </c>
      <c r="P523" s="17">
        <f t="shared" si="105"/>
        <v>6.460000000000001</v>
      </c>
      <c r="Q523" s="12"/>
      <c r="R523" s="1"/>
    </row>
    <row r="524" spans="1:17" ht="11.25">
      <c r="A524" s="1">
        <v>298</v>
      </c>
      <c r="B524" s="2">
        <v>2016</v>
      </c>
      <c r="C524" s="2">
        <v>24</v>
      </c>
      <c r="D524" s="2" t="s">
        <v>51</v>
      </c>
      <c r="E524" s="12">
        <v>647</v>
      </c>
      <c r="F524" s="8">
        <v>10.2</v>
      </c>
      <c r="G524" s="8">
        <v>0.3</v>
      </c>
      <c r="H524" s="12">
        <v>61</v>
      </c>
      <c r="I524" s="8">
        <v>9.2</v>
      </c>
      <c r="J524" s="8">
        <v>6.4</v>
      </c>
      <c r="K524" s="8">
        <v>33.8</v>
      </c>
      <c r="L524" s="8">
        <v>19.1</v>
      </c>
      <c r="M524" s="8">
        <f t="shared" si="103"/>
        <v>26.45</v>
      </c>
      <c r="N524" s="9">
        <v>6.42</v>
      </c>
      <c r="O524" s="10">
        <f t="shared" si="104"/>
        <v>10.192891912497801</v>
      </c>
      <c r="P524" s="17">
        <f t="shared" si="105"/>
        <v>6.423571428571429</v>
      </c>
      <c r="Q524" s="12"/>
    </row>
    <row r="525" spans="1:17" ht="11.25">
      <c r="A525" s="1">
        <v>299</v>
      </c>
      <c r="B525" s="2">
        <v>2016</v>
      </c>
      <c r="C525" s="2">
        <v>25</v>
      </c>
      <c r="D525" s="2" t="s">
        <v>51</v>
      </c>
      <c r="E525" s="12">
        <v>707</v>
      </c>
      <c r="F525" s="8">
        <v>11.8</v>
      </c>
      <c r="G525" s="8">
        <v>17.8</v>
      </c>
      <c r="H525" s="12">
        <v>75</v>
      </c>
      <c r="I525" s="8">
        <v>16.1</v>
      </c>
      <c r="J525" s="8">
        <v>6.6</v>
      </c>
      <c r="K525" s="8">
        <v>34.9</v>
      </c>
      <c r="L525" s="8">
        <v>20.2</v>
      </c>
      <c r="M525" s="8">
        <f t="shared" si="103"/>
        <v>27.549999999999997</v>
      </c>
      <c r="N525" s="9">
        <v>6.69</v>
      </c>
      <c r="O525" s="10">
        <f t="shared" si="104"/>
        <v>11.776376752096652</v>
      </c>
      <c r="P525" s="17">
        <f t="shared" si="105"/>
        <v>6.690714285714286</v>
      </c>
      <c r="Q525" s="12"/>
    </row>
    <row r="526" spans="1:17" ht="11.25">
      <c r="A526" s="1">
        <v>300</v>
      </c>
      <c r="B526" s="2">
        <v>2016</v>
      </c>
      <c r="C526" s="2">
        <v>26</v>
      </c>
      <c r="D526" s="2" t="s">
        <v>51</v>
      </c>
      <c r="E526" s="12">
        <v>749</v>
      </c>
      <c r="F526" s="8">
        <v>12</v>
      </c>
      <c r="G526" s="8">
        <v>0</v>
      </c>
      <c r="H526" s="12">
        <v>66</v>
      </c>
      <c r="I526" s="8">
        <v>5.5</v>
      </c>
      <c r="J526" s="8">
        <v>5.6</v>
      </c>
      <c r="K526" s="8">
        <v>34.9</v>
      </c>
      <c r="L526" s="8">
        <v>18.4</v>
      </c>
      <c r="M526" s="8">
        <f t="shared" si="103"/>
        <v>26.65</v>
      </c>
      <c r="N526" s="9">
        <v>6.47</v>
      </c>
      <c r="O526" s="10">
        <f t="shared" si="104"/>
        <v>12.884816139815847</v>
      </c>
      <c r="P526" s="17">
        <f t="shared" si="105"/>
        <v>6.472142857142858</v>
      </c>
      <c r="Q526" s="12"/>
    </row>
    <row r="527" spans="1:17" ht="11.25">
      <c r="A527" s="1">
        <v>301</v>
      </c>
      <c r="B527" s="2">
        <v>2016</v>
      </c>
      <c r="C527" s="2">
        <v>27</v>
      </c>
      <c r="D527" s="2" t="s">
        <v>51</v>
      </c>
      <c r="E527" s="12">
        <v>672</v>
      </c>
      <c r="F527" s="8">
        <v>10.9</v>
      </c>
      <c r="G527" s="8">
        <v>0</v>
      </c>
      <c r="H527" s="12">
        <v>67</v>
      </c>
      <c r="I527" s="8">
        <v>8.8</v>
      </c>
      <c r="J527" s="8">
        <v>7</v>
      </c>
      <c r="K527" s="8">
        <v>34.6</v>
      </c>
      <c r="L527" s="8">
        <v>20.7</v>
      </c>
      <c r="M527" s="8">
        <f t="shared" si="103"/>
        <v>27.65</v>
      </c>
      <c r="N527" s="9">
        <v>6.72</v>
      </c>
      <c r="O527" s="10">
        <f t="shared" si="104"/>
        <v>10.852677262330655</v>
      </c>
      <c r="P527" s="17">
        <f t="shared" si="105"/>
        <v>6.715</v>
      </c>
      <c r="Q527" s="12"/>
    </row>
    <row r="528" spans="1:17" ht="11.25">
      <c r="A528" s="1">
        <v>302</v>
      </c>
      <c r="B528" s="2">
        <v>2016</v>
      </c>
      <c r="C528" s="2">
        <v>28</v>
      </c>
      <c r="D528" s="2" t="s">
        <v>51</v>
      </c>
      <c r="E528" s="12">
        <v>652</v>
      </c>
      <c r="F528" s="8">
        <v>10.3</v>
      </c>
      <c r="G528" s="8">
        <v>2</v>
      </c>
      <c r="H528" s="12">
        <v>76</v>
      </c>
      <c r="I528" s="8">
        <v>12</v>
      </c>
      <c r="J528" s="8">
        <v>7.4</v>
      </c>
      <c r="K528" s="8">
        <v>34.9</v>
      </c>
      <c r="L528" s="8">
        <v>20.9</v>
      </c>
      <c r="M528" s="8">
        <f t="shared" si="103"/>
        <v>27.9</v>
      </c>
      <c r="N528" s="9">
        <v>6.78</v>
      </c>
      <c r="O528" s="10">
        <f t="shared" si="104"/>
        <v>10.32484898246437</v>
      </c>
      <c r="P528" s="17">
        <f t="shared" si="105"/>
        <v>6.775714285714287</v>
      </c>
      <c r="Q528" s="12"/>
    </row>
    <row r="529" spans="1:17" ht="11.25">
      <c r="A529" s="1">
        <v>303</v>
      </c>
      <c r="B529" s="2">
        <v>2016</v>
      </c>
      <c r="C529" s="2">
        <v>29</v>
      </c>
      <c r="D529" s="2" t="s">
        <v>51</v>
      </c>
      <c r="E529" s="12">
        <v>705</v>
      </c>
      <c r="F529" s="8">
        <v>11.7</v>
      </c>
      <c r="G529" s="8">
        <v>22.9</v>
      </c>
      <c r="H529" s="12">
        <v>71</v>
      </c>
      <c r="I529" s="8">
        <v>13.9</v>
      </c>
      <c r="J529" s="8">
        <v>7.2</v>
      </c>
      <c r="K529" s="8">
        <v>34.3</v>
      </c>
      <c r="L529" s="8">
        <v>19.7</v>
      </c>
      <c r="M529" s="8">
        <f t="shared" si="103"/>
        <v>27</v>
      </c>
      <c r="N529" s="9">
        <v>6.56</v>
      </c>
      <c r="O529" s="10">
        <f t="shared" si="104"/>
        <v>11.723593924110022</v>
      </c>
      <c r="P529" s="17">
        <f t="shared" si="105"/>
        <v>6.557142857142859</v>
      </c>
      <c r="Q529" s="12"/>
    </row>
    <row r="530" spans="1:16" ht="11.25">
      <c r="A530" s="1">
        <v>304</v>
      </c>
      <c r="B530" s="2">
        <v>2016</v>
      </c>
      <c r="C530" s="2">
        <v>30</v>
      </c>
      <c r="D530" s="2" t="s">
        <v>51</v>
      </c>
      <c r="E530" s="12">
        <v>673</v>
      </c>
      <c r="F530" s="8">
        <v>10.9</v>
      </c>
      <c r="G530" s="8">
        <v>0.3</v>
      </c>
      <c r="H530" s="12">
        <v>74</v>
      </c>
      <c r="I530" s="8">
        <v>9.3</v>
      </c>
      <c r="J530" s="8">
        <v>5.1</v>
      </c>
      <c r="K530" s="8">
        <v>32.6</v>
      </c>
      <c r="L530" s="8">
        <v>20.3</v>
      </c>
      <c r="M530" s="8">
        <f t="shared" si="103"/>
        <v>26.450000000000003</v>
      </c>
      <c r="N530" s="9">
        <v>6.42</v>
      </c>
      <c r="O530" s="10">
        <f t="shared" si="104"/>
        <v>10.87906867632397</v>
      </c>
      <c r="P530" s="17">
        <f t="shared" si="105"/>
        <v>6.423571428571431</v>
      </c>
    </row>
    <row r="531" spans="1:16" ht="11.25">
      <c r="A531" s="1">
        <v>305</v>
      </c>
      <c r="B531" s="2">
        <v>2016</v>
      </c>
      <c r="C531" s="2">
        <v>31</v>
      </c>
      <c r="D531" s="2" t="s">
        <v>51</v>
      </c>
      <c r="E531" s="12">
        <v>478</v>
      </c>
      <c r="F531" s="8">
        <v>5.7</v>
      </c>
      <c r="G531" s="8">
        <v>6.9</v>
      </c>
      <c r="H531" s="12">
        <v>80</v>
      </c>
      <c r="I531" s="8">
        <v>18.9</v>
      </c>
      <c r="J531" s="8">
        <v>4.7</v>
      </c>
      <c r="K531" s="8">
        <v>32.7</v>
      </c>
      <c r="L531" s="8">
        <v>20.5</v>
      </c>
      <c r="M531" s="8">
        <f t="shared" si="103"/>
        <v>26.6</v>
      </c>
      <c r="N531" s="9">
        <v>6.46</v>
      </c>
      <c r="O531" s="10">
        <f t="shared" si="104"/>
        <v>5.732742947627704</v>
      </c>
      <c r="P531" s="17">
        <f t="shared" si="105"/>
        <v>6.460000000000001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106" ref="E533:N533">AVERAGE(E501:E531)</f>
        <v>538.4193548387096</v>
      </c>
      <c r="F533" s="16">
        <f t="shared" si="106"/>
        <v>7.2870967741935475</v>
      </c>
      <c r="G533" s="16">
        <f t="shared" si="106"/>
        <v>6.148387096774195</v>
      </c>
      <c r="H533" s="16">
        <f t="shared" si="106"/>
        <v>75.61290322580645</v>
      </c>
      <c r="I533" s="16">
        <f t="shared" si="106"/>
        <v>12.190322580645159</v>
      </c>
      <c r="J533" s="16">
        <f t="shared" si="106"/>
        <v>7.925806451612902</v>
      </c>
      <c r="K533" s="16">
        <f t="shared" si="106"/>
        <v>31.40645161290322</v>
      </c>
      <c r="L533" s="16">
        <f t="shared" si="106"/>
        <v>19.167741935483868</v>
      </c>
      <c r="M533" s="16">
        <f t="shared" si="106"/>
        <v>25.28709677419355</v>
      </c>
      <c r="N533" s="16">
        <f t="shared" si="106"/>
        <v>6.566129032258064</v>
      </c>
      <c r="O533" s="3"/>
    </row>
    <row r="534" spans="1:14" ht="11.25">
      <c r="A534" s="1" t="s">
        <v>33</v>
      </c>
      <c r="E534" s="12">
        <f aca="true" t="shared" si="107" ref="E534:N534">SUM(E501:E531)</f>
        <v>16691</v>
      </c>
      <c r="F534" s="8">
        <f t="shared" si="107"/>
        <v>225.89999999999998</v>
      </c>
      <c r="G534" s="8">
        <f t="shared" si="107"/>
        <v>190.60000000000005</v>
      </c>
      <c r="H534" s="12">
        <f t="shared" si="107"/>
        <v>2344</v>
      </c>
      <c r="I534" s="8">
        <f t="shared" si="107"/>
        <v>377.8999999999999</v>
      </c>
      <c r="J534" s="8">
        <f t="shared" si="107"/>
        <v>245.69999999999996</v>
      </c>
      <c r="K534" s="8">
        <f t="shared" si="107"/>
        <v>973.5999999999998</v>
      </c>
      <c r="L534" s="8">
        <f t="shared" si="107"/>
        <v>594.1999999999999</v>
      </c>
      <c r="M534" s="8">
        <f t="shared" si="107"/>
        <v>783.9000000000001</v>
      </c>
      <c r="N534" s="9">
        <f t="shared" si="107"/>
        <v>203.54999999999998</v>
      </c>
    </row>
    <row r="535" spans="1:14" ht="11.25">
      <c r="A535" s="1" t="s">
        <v>34</v>
      </c>
      <c r="E535" s="12">
        <f aca="true" t="shared" si="108" ref="E535:N535">STDEVP(E501:E531)</f>
        <v>123.1072897381814</v>
      </c>
      <c r="F535" s="8">
        <f t="shared" si="108"/>
        <v>3.2430314308687325</v>
      </c>
      <c r="G535" s="8">
        <f t="shared" si="108"/>
        <v>7.589163367878546</v>
      </c>
      <c r="H535" s="12">
        <f t="shared" si="108"/>
        <v>8.010788770936994</v>
      </c>
      <c r="I535" s="8">
        <f t="shared" si="108"/>
        <v>4.156716666352045</v>
      </c>
      <c r="J535" s="8">
        <f t="shared" si="108"/>
        <v>3.1656388787930565</v>
      </c>
      <c r="K535" s="8">
        <f t="shared" si="108"/>
        <v>2.3240586694986187</v>
      </c>
      <c r="L535" s="8">
        <f t="shared" si="108"/>
        <v>1.6004811971513564</v>
      </c>
      <c r="M535" s="8">
        <f t="shared" si="108"/>
        <v>1.5767958395641584</v>
      </c>
      <c r="N535" s="9">
        <f t="shared" si="108"/>
        <v>0.8658640190467096</v>
      </c>
    </row>
    <row r="536" spans="1:14" ht="11.25">
      <c r="A536" s="1" t="s">
        <v>35</v>
      </c>
      <c r="E536" s="12">
        <f aca="true" t="shared" si="109" ref="E536:N536">VARP(E501:E531)</f>
        <v>15155.404786680541</v>
      </c>
      <c r="F536" s="8">
        <f t="shared" si="109"/>
        <v>10.517252861602499</v>
      </c>
      <c r="G536" s="8">
        <f t="shared" si="109"/>
        <v>57.59540062434964</v>
      </c>
      <c r="H536" s="12">
        <f t="shared" si="109"/>
        <v>64.17273673257024</v>
      </c>
      <c r="I536" s="8">
        <f t="shared" si="109"/>
        <v>17.278293444328856</v>
      </c>
      <c r="J536" s="8">
        <f t="shared" si="109"/>
        <v>10.021269510926158</v>
      </c>
      <c r="K536" s="8">
        <f t="shared" si="109"/>
        <v>5.401248699271689</v>
      </c>
      <c r="L536" s="8">
        <f t="shared" si="109"/>
        <v>2.561540062435039</v>
      </c>
      <c r="M536" s="8">
        <f t="shared" si="109"/>
        <v>2.486285119666839</v>
      </c>
      <c r="N536" s="9">
        <f t="shared" si="109"/>
        <v>0.7497204994797206</v>
      </c>
    </row>
    <row r="537" spans="1:14" ht="11.25">
      <c r="A537" s="1" t="s">
        <v>36</v>
      </c>
      <c r="E537" s="12">
        <f aca="true" t="shared" si="110" ref="E537:N537">MAX(E501:E531)</f>
        <v>749</v>
      </c>
      <c r="F537" s="8">
        <f t="shared" si="110"/>
        <v>12</v>
      </c>
      <c r="G537" s="8">
        <f t="shared" si="110"/>
        <v>23.6</v>
      </c>
      <c r="H537" s="12">
        <f t="shared" si="110"/>
        <v>89</v>
      </c>
      <c r="I537" s="8">
        <f t="shared" si="110"/>
        <v>20.9</v>
      </c>
      <c r="J537" s="8">
        <f t="shared" si="110"/>
        <v>21.2</v>
      </c>
      <c r="K537" s="8">
        <f t="shared" si="110"/>
        <v>34.9</v>
      </c>
      <c r="L537" s="8">
        <f t="shared" si="110"/>
        <v>22</v>
      </c>
      <c r="M537" s="8">
        <f t="shared" si="110"/>
        <v>27.9</v>
      </c>
      <c r="N537" s="9">
        <f t="shared" si="110"/>
        <v>9.88</v>
      </c>
    </row>
    <row r="538" spans="1:14" ht="11.25">
      <c r="A538" s="1" t="s">
        <v>37</v>
      </c>
      <c r="E538" s="12">
        <f aca="true" t="shared" si="111" ref="E538:N538">MIN(E501:E531)</f>
        <v>287</v>
      </c>
      <c r="F538" s="8">
        <f t="shared" si="111"/>
        <v>0.7</v>
      </c>
      <c r="G538" s="8">
        <f t="shared" si="111"/>
        <v>0</v>
      </c>
      <c r="H538" s="12">
        <f t="shared" si="111"/>
        <v>59</v>
      </c>
      <c r="I538" s="8">
        <f t="shared" si="111"/>
        <v>5.1</v>
      </c>
      <c r="J538" s="8">
        <f t="shared" si="111"/>
        <v>4.7</v>
      </c>
      <c r="K538" s="8">
        <f t="shared" si="111"/>
        <v>25</v>
      </c>
      <c r="L538" s="8">
        <f t="shared" si="111"/>
        <v>16.3</v>
      </c>
      <c r="M538" s="8">
        <f t="shared" si="111"/>
        <v>21.9</v>
      </c>
      <c r="N538" s="9">
        <f t="shared" si="111"/>
        <v>5.72</v>
      </c>
    </row>
    <row r="539" spans="1:4" ht="11.25">
      <c r="A539" s="1" t="s">
        <v>38</v>
      </c>
      <c r="C539" s="22">
        <v>21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Posto Meteorologico</cp:lastModifiedBy>
  <cp:lastPrinted>2007-04-02T13:39:15Z</cp:lastPrinted>
  <dcterms:created xsi:type="dcterms:W3CDTF">2005-04-17T07:54:08Z</dcterms:created>
  <dcterms:modified xsi:type="dcterms:W3CDTF">2017-01-02T10:10:34Z</dcterms:modified>
  <cp:category/>
  <cp:version/>
  <cp:contentType/>
  <cp:contentStatus/>
</cp:coreProperties>
</file>